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8800" windowHeight="14100" tabRatio="725" activeTab="1"/>
  </bookViews>
  <sheets>
    <sheet name="Readme" sheetId="1" r:id="rId1"/>
    <sheet name="Form" sheetId="2" r:id="rId2"/>
    <sheet name="Dataset contributors" sheetId="3" r:id="rId3"/>
    <sheet name="RDF+XML Template" sheetId="4" r:id="rId4"/>
    <sheet name="Codelists" sheetId="5" r:id="rId5"/>
    <sheet name="Configuration" sheetId="6" r:id="rId6"/>
  </sheets>
  <definedNames>
    <definedName name="_xlnm._FilterDatabase" localSheetId="1" hidden="1">'Form'!$A$1:$A$407</definedName>
    <definedName name="_xlfn.IFERROR" hidden="1">#NAME?</definedName>
    <definedName name="AccessRestriction">OFFSET('Codelists'!$I$2,0,0,COUNTA('Codelists'!$I:$I)-1,1)</definedName>
    <definedName name="Contributors">OFFSET('Dataset contributors'!$F$2,0,0,COUNTA('Dataset contributors'!$F:$F)-1,1)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7" authorId="0">
      <text>
        <r>
          <rPr>
            <sz val="9"/>
            <rFont val="Tahoma"/>
            <family val="2"/>
          </rPr>
          <t>Here's the comment!</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<sst xmlns="http://schemas.openxmlformats.org/spreadsheetml/2006/main" count="923" uniqueCount="571">
  <si>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</si>
  <si>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</si>
  <si>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</si>
  <si>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</si>
  <si>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</si>
  <si>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</si>
  <si>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</si>
  <si>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</si>
  <si>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</si>
  <si>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</si>
  <si>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</si>
  <si>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</si>
  <si>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</si>
  <si>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</si>
  <si>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</si>
  <si>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</si>
  <si>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</si>
  <si>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</si>
  <si>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</si>
  <si>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</si>
  <si>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</si>
  <si>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</si>
  <si>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</si>
  <si>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</si>
  <si>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</si>
  <si>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</si>
  <si>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</si>
  <si>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</si>
  <si>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</si>
  <si>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</si>
  <si>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</si>
  <si>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</si>
  <si>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</si>
  <si>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</si>
  <si>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</si>
  <si>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</si>
  <si>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</si>
  <si>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</si>
  <si>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</si>
  <si>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</si>
  <si>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</si>
  <si>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</si>
  <si>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</si>
  <si>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</si>
  <si>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</si>
  <si>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</si>
  <si>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</si>
  <si>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</si>
  <si>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</si>
  <si>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</si>
  <si>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</si>
  <si>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</si>
  <si>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</si>
  <si>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</si>
  <si>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</si>
  <si>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</si>
  <si>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</si>
  <si>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</si>
  <si>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</si>
  <si>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</si>
  <si>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</si>
  <si>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</si>
  <si>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</si>
  <si>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</si>
  <si>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</si>
  <si>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</si>
  <si>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</si>
  <si>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</si>
  <si>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</si>
  <si>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</si>
  <si>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</si>
  <si>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</si>
  <si>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</si>
  <si>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</si>
  <si>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</si>
  <si>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</si>
  <si>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</si>
  <si>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</si>
  <si>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</si>
  <si>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</si>
  <si>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</si>
  <si>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</si>
  <si>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</si>
  <si>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</si>
  <si>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</si>
  <si>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</si>
  <si>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</si>
  <si>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</si>
  <si>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</si>
  <si>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</si>
  <si>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</si>
  <si>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</si>
  <si>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</si>
  <si>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</si>
  <si>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</si>
  <si>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</si>
  <si>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</si>
  <si>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</si>
  <si>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</si>
  <si>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</si>
  <si>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</si>
  <si>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</si>
  <si>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</si>
  <si>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</si>
  <si>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</si>
  <si>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</si>
  <si>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</si>
  <si>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</si>
  <si>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</si>
  <si>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</si>
  <si>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</si>
  <si>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</si>
  <si>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</si>
  <si>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</si>
  <si>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</si>
  <si>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</si>
  <si>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</si>
  <si>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</si>
  <si>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</si>
  <si>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</si>
  <si>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</si>
  <si>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</si>
  <si>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</si>
  <si>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</si>
  <si>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</si>
  <si>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</si>
  <si>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</si>
  <si>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</si>
  <si>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</si>
  <si>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</si>
  <si>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</si>
  <si>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</si>
  <si>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</si>
  <si>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</si>
  <si>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</si>
  <si>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</si>
  <si>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</si>
  <si>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</si>
  <si>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</si>
  <si>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</si>
  <si>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</si>
  <si>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</si>
  <si>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</si>
  <si>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</si>
  <si>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</si>
  <si>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</si>
  <si>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</si>
  <si>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</si>
  <si>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</si>
  <si>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</si>
  <si>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</si>
  <si>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</si>
  <si>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</si>
  <si>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</si>
  <si>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</si>
  <si>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</si>
  <si>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</si>
  <si>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</si>
  <si>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</si>
  <si>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</si>
  <si>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</si>
  <si>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</si>
  <si>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</si>
  <si>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</si>
  <si>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</si>
  <si>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</si>
  <si>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</si>
  <si>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</si>
  <si>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</si>
  <si>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</si>
  <si>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</si>
  <si>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</si>
  <si>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</si>
  <si>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</si>
  <si>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</si>
  <si>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</si>
  <si>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</si>
  <si>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</si>
  <si>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</si>
  <si>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</si>
  <si>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</si>
  <si>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</si>
  <si>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</si>
  <si>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</si>
  <si>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</si>
  <si>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</si>
  <si>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</si>
  <si>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</si>
  <si>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</si>
  <si>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</si>
  <si>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</si>
  <si>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</si>
  <si>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</si>
  <si>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</si>
  <si>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</si>
  <si>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</si>
  <si>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</si>
  <si>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</si>
  <si>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</si>
  <si>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</si>
  <si>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</si>
  <si>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</si>
  <si>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</si>
  <si>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</si>
  <si>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</si>
  <si>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</si>
  <si>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</si>
  <si>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</si>
  <si>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</si>
  <si>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</si>
  <si>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</si>
  <si>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</si>
  <si>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</si>
  <si>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</si>
  <si>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</si>
  <si>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</si>
  <si>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</si>
  <si>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</si>
  <si>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</si>
  <si>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</si>
  <si>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</si>
  <si>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</si>
  <si>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</si>
  <si>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</si>
  <si>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</si>
  <si>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</si>
  <si>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</si>
  <si>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</si>
  <si>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</si>
  <si>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</si>
  <si>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</si>
  <si>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</si>
  <si>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</si>
  <si>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</si>
  <si>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</si>
  <si>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</si>
  <si>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</si>
  <si>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</si>
  <si>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</si>
  <si>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</si>
  <si>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</si>
  <si>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</si>
  <si>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</si>
  <si>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</si>
  <si>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</si>
  <si>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</si>
  <si>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</si>
  <si>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</si>
  <si>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</si>
  <si>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</si>
  <si>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</si>
  <si>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</si>
  <si>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</si>
  <si>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</si>
  <si>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</si>
  <si>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</si>
  <si>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</si>
  <si>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</si>
  <si>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</si>
  <si>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</si>
  <si>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</si>
  <si>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</si>
  <si>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</si>
  <si>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</si>
  <si>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</si>
  <si>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</si>
  <si>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</si>
  <si>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</si>
  <si>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</si>
  <si>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</si>
  <si>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</si>
  <si>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</si>
  <si>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</si>
  <si>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</si>
  <si>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</si>
  <si>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</si>
  <si>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</si>
  <si>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</si>
  <si>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</si>
  <si>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</si>
  <si>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</si>
  <si>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</si>
  <si>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</si>
  <si>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</si>
  <si>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</si>
  <si>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</si>
  <si>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</si>
  <si>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</si>
  <si>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</si>
  <si>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</si>
  <si>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</si>
  <si>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</si>
  <si>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</si>
  <si>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</si>
  <si>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</si>
  <si>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</si>
  <si>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</si>
  <si>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</si>
  <si>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</si>
  <si>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</si>
  <si>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</si>
  <si>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</si>
  <si>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</si>
  <si>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</si>
  <si>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</si>
  <si>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</si>
  <si>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</si>
  <si>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</si>
  <si>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</si>
  <si>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</si>
  <si>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</si>
  <si>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</si>
  <si>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</si>
  <si>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</si>
  <si>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</si>
  <si>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</si>
  <si>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</si>
  <si>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</si>
  <si>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</si>
  <si>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</si>
  <si>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</si>
  <si>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</si>
  <si>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</si>
  <si>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</si>
  <si>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</si>
  <si>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</si>
  <si>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</si>
  <si>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</si>
  <si>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</si>
  <si>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</si>
  <si>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</si>
  <si>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</si>
  <si>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</si>
  <si>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</si>
  <si>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</si>
  <si>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</si>
  <si>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</si>
  <si>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</si>
  <si>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</si>
  <si>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</si>
  <si>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</si>
  <si>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</si>
  <si>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</si>
  <si>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</si>
  <si>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</si>
  <si>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</si>
  <si>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</si>
  <si>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</si>
  <si>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</si>
  <si>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</si>
  <si>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</si>
  <si>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</si>
  <si>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</si>
  <si>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</si>
  <si>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</si>
  <si>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</si>
  <si>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</si>
  <si>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</si>
  <si>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</si>
  <si>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</si>
  <si>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</si>
  <si>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</si>
  <si>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</si>
  <si>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</si>
  <si>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</si>
  <si>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</si>
  <si>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</si>
  <si>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</si>
  <si>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</si>
  <si>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</si>
  <si>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</si>
  <si>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</si>
  <si>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</si>
  <si>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</si>
  <si>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</si>
  <si>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</si>
  <si>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</si>
  <si>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</si>
  <si>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</si>
  <si>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</si>
  <si>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</si>
  <si>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</si>
  <si>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</si>
  <si>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</si>
  <si>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</si>
  <si>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</si>
  <si>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</si>
  <si>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</si>
  <si>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</si>
  <si>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</si>
  <si>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</si>
  <si>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</si>
  <si>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</si>
  <si>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</si>
  <si>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</si>
  <si>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</si>
  <si>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</si>
  <si>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</si>
  <si>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</si>
  <si>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</si>
  <si>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</si>
  <si>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</si>
  <si>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</si>
  <si>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</si>
  <si>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</si>
  <si>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</si>
  <si>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</si>
  <si>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</si>
  <si>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</si>
  <si>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</si>
  <si>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</si>
  <si>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</si>
  <si>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</si>
  <si>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</si>
  <si>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</si>
  <si>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</si>
  <si>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</si>
  <si>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</si>
  <si>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</si>
  <si>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</si>
  <si>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</si>
  <si>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</si>
  <si>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</si>
  <si>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</si>
  <si>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</si>
  <si>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</si>
  <si>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</si>
  <si>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</si>
  <si>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</si>
  <si>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</si>
  <si>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</si>
  <si>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</si>
  <si>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</si>
  <si>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</si>
  <si>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</si>
  <si>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</si>
  <si>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</si>
  <si>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</si>
  <si>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</si>
  <si>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</si>
  <si>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</si>
  <si>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</si>
  <si>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</si>
  <si>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</si>
  <si>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</si>
  <si>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</si>
  <si>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</si>
  <si>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</si>
  <si>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</si>
  <si>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</si>
  <si>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</si>
  <si>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</si>
  <si>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</si>
  <si>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</si>
  <si>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</si>
  <si>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</si>
  <si>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</si>
  <si>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</si>
  <si>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</si>
  <si>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</si>
  <si>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</si>
  <si>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</si>
  <si>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</si>
  <si>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</si>
  <si>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</si>
  <si>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</si>
  <si>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</si>
  <si>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</si>
  <si>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</si>
  <si>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</si>
  <si>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Other resource #2</t>
  </si>
  <si>
    <t>Other resource #1</t>
  </si>
  <si>
    <t>Key</t>
  </si>
  <si>
    <t>Parameter</t>
  </si>
  <si>
    <t>Filename</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</si>
  <si>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</si>
  <si>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</si>
  <si>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</si>
  <si>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</si>
  <si>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</si>
  <si>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</si>
  <si>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</si>
  <si>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</si>
  <si>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</si>
  <si>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</si>
  <si>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</si>
  <si>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</si>
  <si>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</si>
  <si>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</si>
  <si>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</si>
  <si>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</si>
  <si>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</si>
  <si>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</si>
  <si>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</si>
  <si>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</si>
  <si>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</si>
  <si>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</si>
  <si>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</si>
  <si>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</si>
  <si>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</si>
  <si>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</si>
  <si>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</si>
  <si>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</si>
  <si>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</si>
  <si>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</si>
  <si>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</si>
  <si>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</si>
  <si>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</si>
  <si>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</si>
  <si>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</si>
  <si>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</si>
  <si>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</si>
  <si>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</si>
  <si>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</si>
  <si>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</si>
  <si>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</si>
  <si>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</si>
  <si>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</si>
  <si>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</si>
  <si>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</si>
  <si>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</si>
  <si>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</si>
  <si>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</si>
  <si>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 xml:space="preserve">    &lt;dct:relation&gt;</t>
  </si>
  <si>
    <t xml:space="preserve">    &lt;/dct:relation&gt;</t>
  </si>
  <si>
    <t>Version</t>
  </si>
  <si>
    <t>http://data.europa.eu/89h/</t>
  </si>
  <si>
    <t>Contact email of the metadata editor support team</t>
  </si>
  <si>
    <t>Pattern for the local ID of the dataset, that will be appended to the base URI. Typically: project/collection ID, "-", dataset ID (as specified in the Form sheet).</t>
  </si>
  <si>
    <t>European Commission, Joint Research Centre (JRC)</t>
  </si>
  <si>
    <t>jrc-data-support@jrc.ec.europa.eu</t>
  </si>
  <si>
    <t>&lt;!-- Additional contributors --&gt;</t>
  </si>
  <si>
    <t>In case you have more than one contributor, you can use this sheet to add them</t>
  </si>
  <si>
    <t>1.2.6</t>
  </si>
  <si>
    <r>
      <t xml:space="preserve">Contributor / author #1
</t>
    </r>
    <r>
      <rPr>
        <sz val="10"/>
        <color indexed="23"/>
        <rFont val="Calibri"/>
        <family val="2"/>
      </rPr>
      <t>(Select the "Dataset contributors" form to add more contributors)</t>
    </r>
  </si>
  <si>
    <t>Use this form in case you have more than 1 contributor.
When you have finished, go back to the "Form" sheet to save the metadata record.</t>
  </si>
  <si>
    <t>3) Dataset contributors</t>
  </si>
  <si>
    <t>5) Codelist</t>
  </si>
  <si>
    <t>4) RDF+XML Template</t>
  </si>
  <si>
    <t>6) Configuration</t>
  </si>
  <si>
    <t>Configuration parameters for the editor</t>
  </si>
  <si>
    <t>netBravo</t>
  </si>
  <si>
    <t>netBravo-OD-EU-Cellular</t>
  </si>
  <si>
    <t>European Cellular signal strength coverage</t>
  </si>
  <si>
    <t>European coverage data of cellular signal strength collected by crowd source application netBravo. The dataset includes a grid shape and csv file based on GRID_ETRS86 reference system.</t>
  </si>
  <si>
    <t>mobile network,signal strength,free wifi,speed test,net neutrality,broadband,net,ping,big data,coerage map,cellular coverage</t>
  </si>
  <si>
    <t>http://netbravo.jrc.ec.europa.eu/OpenData/</t>
  </si>
  <si>
    <t>Pravir</t>
  </si>
  <si>
    <t>Cellular signal strength 100m</t>
  </si>
  <si>
    <t>European coverage data of cellular signal strength collected by crowd source application netBravo. The dataset includes a 100m grid shape and csv file based on GRID_ETRS86 reference system.</t>
  </si>
  <si>
    <t>https://radiolab.jrc.ec.europa.eu/public/srm/opendata/get?title=Last+Release&amp;amp;name=netBravo-OD-EU-Cellular-100m.zip</t>
  </si>
  <si>
    <t>Cellular signal strength 1Km</t>
  </si>
  <si>
    <t>European coverage data of cellular signal strength collected by crowd source application netBravo. The dataset includes a 1 km grid shape and csv file based on GRID_ETRS86 reference system.</t>
  </si>
  <si>
    <t>https://radiolab.jrc.ec.europa.eu/public/srm/opendata/get?title=Last+Release&amp;amp;name=netBravo-OD-EU-Cellular-1km.zip</t>
  </si>
  <si>
    <t>netBravo coverage map</t>
  </si>
  <si>
    <t>Interactive map of netBravo aggregated data.</t>
  </si>
  <si>
    <t>http://netbravo.jrc.ec.europa.eu</t>
  </si>
  <si>
    <t>netBravo dataset formats</t>
  </si>
  <si>
    <t>Description of the dataset formats and fields specification.</t>
  </si>
  <si>
    <t>http://netbravo.jrc.ec.europa.eu/assets/netBravo/Open%20Data%20Format.pdf</t>
  </si>
  <si>
    <t>Gianluca</t>
  </si>
  <si>
    <t>Folloni</t>
  </si>
  <si>
    <t>Stefano</t>
  </si>
  <si>
    <t>Luzardi</t>
  </si>
  <si>
    <t>Lumachi</t>
  </si>
  <si>
    <t>Chawdhry</t>
  </si>
  <si>
    <t>pravir.chawdhry@ec.europa.eu</t>
  </si>
  <si>
    <t>jrc-netbravo@ec.europa.eu</t>
  </si>
  <si>
    <t>gianluca.folloni@ext.ec.europa.eu</t>
  </si>
  <si>
    <t>stefano.luzardi@ext.ec.europa.eu</t>
  </si>
  <si>
    <t>stefano.lumachi@ext.ec.europa.eu</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</si>
</sst>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7">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0"/>
      <color indexed="2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u val="single"/>
      <sz val="11"/>
      <color rgb="FF0000FF"/>
      <name val="Calibri"/>
      <family val="2"/>
    </font>
    <font>
      <b/>
      <sz val="16"/>
      <color theme="1"/>
      <name val="Calibri"/>
      <family val="2"/>
    </font>
    <font>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8">
    <xf numFmtId="0" fontId="0" fillId="0" borderId="0" xfId="0" applyFont="1" applyAlignment="1">
      <alignment/>
    </xf>
    <xf numFmtId="0" fontId="51"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3" fillId="0" borderId="0" xfId="0" applyFont="1" applyAlignment="1" applyProtection="1">
      <alignment horizontal="center" vertical="center"/>
      <protection/>
    </xf>
    <xf numFmtId="0" fontId="54" fillId="0" borderId="0" xfId="0" applyFont="1" applyAlignment="1" applyProtection="1">
      <alignment horizontal="center" vertical="center" wrapText="1"/>
      <protection/>
    </xf>
    <xf numFmtId="0" fontId="55"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5" fillId="21" borderId="0" xfId="34" applyBorder="1" applyAlignment="1">
      <alignment/>
    </xf>
    <xf numFmtId="0" fontId="0" fillId="0" borderId="11" xfId="0" applyBorder="1" applyAlignment="1">
      <alignment/>
    </xf>
    <xf numFmtId="0" fontId="35" fillId="0" borderId="10" xfId="34" applyFill="1" applyBorder="1" applyAlignment="1">
      <alignment/>
    </xf>
    <xf numFmtId="0" fontId="35" fillId="0" borderId="0" xfId="34" applyFill="1" applyBorder="1" applyAlignment="1">
      <alignment/>
    </xf>
    <xf numFmtId="0" fontId="35"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6" fillId="0" borderId="0" xfId="0" applyFont="1" applyAlignment="1" applyProtection="1">
      <alignment horizontal="center" vertical="center" wrapText="1"/>
      <protection/>
    </xf>
    <xf numFmtId="0" fontId="51"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8" fillId="31" borderId="13" xfId="56" applyBorder="1" applyAlignment="1">
      <alignment vertical="center"/>
    </xf>
    <xf numFmtId="0" fontId="35"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51"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5"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5" fillId="37" borderId="14" xfId="53" applyFill="1" applyBorder="1" applyAlignment="1">
      <alignment/>
    </xf>
    <xf numFmtId="0" fontId="0" fillId="3" borderId="14" xfId="16" applyFont="1" applyBorder="1" applyAlignment="1" applyProtection="1">
      <alignment/>
      <protection locked="0"/>
    </xf>
    <xf numFmtId="0" fontId="45"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5" fillId="21" borderId="15" xfId="34" applyBorder="1" applyAlignment="1">
      <alignment/>
    </xf>
    <xf numFmtId="0" fontId="35" fillId="21" borderId="16" xfId="34" applyBorder="1" applyAlignment="1">
      <alignment/>
    </xf>
    <xf numFmtId="0" fontId="35"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51"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51" fillId="33" borderId="19" xfId="0" applyFont="1" applyFill="1" applyBorder="1" applyAlignment="1">
      <alignment/>
    </xf>
    <xf numFmtId="0" fontId="51" fillId="33" borderId="20" xfId="0" applyFont="1" applyFill="1" applyBorder="1" applyAlignment="1">
      <alignment wrapText="1"/>
    </xf>
    <xf numFmtId="0" fontId="45"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51" fillId="7" borderId="23" xfId="20" applyFont="1" applyFill="1" applyBorder="1" applyAlignment="1" applyProtection="1">
      <alignment horizontal="center"/>
      <protection locked="0"/>
    </xf>
    <xf numFmtId="0" fontId="51" fillId="6" borderId="23" xfId="19" applyFont="1" applyFill="1" applyBorder="1" applyAlignment="1">
      <alignment/>
    </xf>
    <xf numFmtId="0" fontId="51" fillId="35" borderId="23" xfId="18" applyFont="1" applyFill="1" applyBorder="1" applyAlignment="1" applyProtection="1">
      <alignment/>
      <protection/>
    </xf>
    <xf numFmtId="0" fontId="51" fillId="36" borderId="23" xfId="17" applyFont="1" applyFill="1" applyBorder="1" applyAlignment="1">
      <alignment/>
    </xf>
    <xf numFmtId="0" fontId="51" fillId="6" borderId="23" xfId="0" applyFont="1" applyFill="1" applyBorder="1" applyAlignment="1" applyProtection="1">
      <alignment/>
      <protection/>
    </xf>
    <xf numFmtId="0" fontId="51" fillId="37" borderId="23" xfId="15" applyFont="1" applyFill="1" applyBorder="1" applyAlignment="1" applyProtection="1">
      <alignment/>
      <protection/>
    </xf>
    <xf numFmtId="0" fontId="51"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51" fillId="33" borderId="0" xfId="0" applyFont="1" applyFill="1" applyBorder="1" applyAlignment="1">
      <alignment/>
    </xf>
    <xf numFmtId="0" fontId="45" fillId="33" borderId="0" xfId="53" applyFill="1" applyBorder="1" applyAlignment="1">
      <alignment/>
    </xf>
    <xf numFmtId="0" fontId="0" fillId="0" borderId="0" xfId="0" applyFont="1" applyAlignment="1" applyProtection="1">
      <alignment horizontal="left" vertical="center" wrapText="1"/>
      <protection/>
    </xf>
    <xf numFmtId="0" fontId="57" fillId="0" borderId="0" xfId="0" applyFont="1" applyFill="1" applyAlignment="1" applyProtection="1">
      <alignment horizontal="center" vertical="center"/>
      <protection/>
    </xf>
    <xf numFmtId="0" fontId="58" fillId="33" borderId="24" xfId="0" applyFont="1" applyFill="1" applyBorder="1" applyAlignment="1" applyProtection="1">
      <alignment horizontal="center" vertical="center" wrapText="1"/>
      <protection/>
    </xf>
    <xf numFmtId="0" fontId="41" fillId="29" borderId="25" xfId="48" applyBorder="1" applyAlignment="1" applyProtection="1">
      <alignment vertical="center"/>
      <protection/>
    </xf>
    <xf numFmtId="0" fontId="0" fillId="0" borderId="0" xfId="0" applyAlignment="1" applyProtection="1">
      <alignment/>
      <protection/>
    </xf>
    <xf numFmtId="0" fontId="48" fillId="31" borderId="0" xfId="56" applyAlignment="1" applyProtection="1">
      <alignment vertical="center"/>
      <protection/>
    </xf>
    <xf numFmtId="0" fontId="0" fillId="0" borderId="0" xfId="0" applyAlignment="1" applyProtection="1">
      <alignment vertical="center"/>
      <protection/>
    </xf>
    <xf numFmtId="0" fontId="41" fillId="29" borderId="26" xfId="48" applyBorder="1" applyAlignment="1" applyProtection="1">
      <alignment vertical="center"/>
      <protection/>
    </xf>
    <xf numFmtId="0" fontId="41" fillId="29" borderId="27" xfId="48" applyBorder="1" applyAlignment="1" applyProtection="1">
      <alignment vertical="center"/>
      <protection/>
    </xf>
    <xf numFmtId="0" fontId="48" fillId="31" borderId="0" xfId="56" applyAlignment="1" applyProtection="1">
      <alignment wrapText="1"/>
      <protection/>
    </xf>
    <xf numFmtId="0" fontId="51" fillId="0" borderId="0" xfId="0" applyFont="1" applyAlignment="1" applyProtection="1">
      <alignment vertical="center"/>
      <protection/>
    </xf>
    <xf numFmtId="0" fontId="48" fillId="31" borderId="0" xfId="56" applyAlignment="1" applyProtection="1">
      <alignment/>
      <protection/>
    </xf>
    <xf numFmtId="0" fontId="41" fillId="29" borderId="28" xfId="48" applyBorder="1" applyAlignment="1" applyProtection="1">
      <alignment vertical="center"/>
      <protection/>
    </xf>
    <xf numFmtId="49" fontId="48" fillId="31" borderId="0" xfId="56" applyNumberFormat="1" applyAlignment="1" applyProtection="1">
      <alignment horizontal="left"/>
      <protection/>
    </xf>
    <xf numFmtId="0" fontId="41" fillId="29" borderId="29" xfId="48" applyBorder="1" applyAlignment="1" applyProtection="1">
      <alignment vertical="center"/>
      <protection/>
    </xf>
    <xf numFmtId="0" fontId="45" fillId="31" borderId="0" xfId="53" applyFill="1" applyAlignment="1" applyProtection="1">
      <alignment/>
      <protection/>
    </xf>
    <xf numFmtId="0" fontId="41" fillId="29" borderId="30" xfId="48" applyBorder="1" applyAlignment="1" applyProtection="1">
      <alignment vertical="center"/>
      <protection/>
    </xf>
    <xf numFmtId="49" fontId="48"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9"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6"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60" fillId="0" borderId="0" xfId="0" applyFont="1" applyAlignment="1" applyProtection="1">
      <alignment vertical="center"/>
      <protection/>
    </xf>
    <xf numFmtId="0" fontId="57" fillId="0" borderId="0" xfId="0" applyFont="1" applyAlignment="1" applyProtection="1">
      <alignment horizontal="center" vertical="center"/>
      <protection/>
    </xf>
    <xf numFmtId="0" fontId="45" fillId="0" borderId="0" xfId="53" applyAlignment="1">
      <alignment/>
    </xf>
    <xf numFmtId="0" fontId="61" fillId="0" borderId="0" xfId="0" applyFont="1" applyAlignment="1">
      <alignment vertical="center"/>
    </xf>
    <xf numFmtId="0" fontId="41"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5" fillId="24" borderId="34" xfId="37" applyBorder="1" applyAlignment="1" applyProtection="1">
      <alignment horizontal="left" vertical="center"/>
      <protection locked="0"/>
    </xf>
    <xf numFmtId="213" fontId="35" fillId="24" borderId="34" xfId="37" applyNumberFormat="1" applyBorder="1" applyAlignment="1" applyProtection="1">
      <alignment horizontal="left" vertical="center"/>
      <protection locked="0"/>
    </xf>
    <xf numFmtId="0" fontId="35" fillId="24" borderId="35" xfId="37" applyNumberFormat="1" applyBorder="1" applyAlignment="1" applyProtection="1">
      <alignment horizontal="left" vertical="center"/>
      <protection locked="0"/>
    </xf>
    <xf numFmtId="0" fontId="45"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5" fillId="24" borderId="34" xfId="37" applyNumberFormat="1" applyBorder="1" applyAlignment="1" applyProtection="1">
      <alignment horizontal="left" vertical="center"/>
      <protection locked="0"/>
    </xf>
    <xf numFmtId="0" fontId="35"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5"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5" fillId="6" borderId="38" xfId="53" applyNumberFormat="1" applyFill="1" applyBorder="1" applyAlignment="1" applyProtection="1">
      <alignment horizontal="left" vertical="center"/>
      <protection locked="0"/>
    </xf>
    <xf numFmtId="49" fontId="45" fillId="6" borderId="36" xfId="53" applyNumberFormat="1" applyFill="1" applyBorder="1" applyAlignment="1" applyProtection="1">
      <alignment horizontal="left" vertical="center"/>
      <protection locked="0"/>
    </xf>
    <xf numFmtId="0" fontId="45"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41"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8" fillId="31" borderId="0" xfId="56" applyNumberFormat="1" applyAlignment="1" applyProtection="1">
      <alignment horizontal="left"/>
      <protection/>
    </xf>
    <xf numFmtId="0" fontId="41"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8" fillId="31" borderId="18" xfId="56" applyNumberFormat="1" applyBorder="1" applyAlignment="1">
      <alignment/>
    </xf>
    <xf numFmtId="0" fontId="41" fillId="40" borderId="18" xfId="48" applyNumberFormat="1" applyFill="1" applyBorder="1" applyAlignment="1">
      <alignment/>
    </xf>
    <xf numFmtId="0" fontId="0" fillId="0" borderId="0" xfId="0" applyNumberFormat="1" applyFill="1" applyAlignment="1">
      <alignment/>
    </xf>
    <xf numFmtId="0" fontId="51"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5" fillId="3" borderId="14" xfId="53" applyFill="1" applyBorder="1" applyAlignment="1" applyProtection="1">
      <alignment/>
      <protection locked="0"/>
    </xf>
    <xf numFmtId="0" fontId="62" fillId="0" borderId="0" xfId="0" applyFont="1" applyAlignment="1">
      <alignment/>
    </xf>
    <xf numFmtId="0" fontId="0" fillId="36" borderId="14" xfId="17" applyFont="1" applyFill="1" applyBorder="1" applyAlignment="1" applyProtection="1">
      <alignment/>
      <protection locked="0"/>
    </xf>
    <xf numFmtId="0" fontId="0" fillId="7" borderId="14" xfId="20" applyFont="1" applyFill="1" applyBorder="1" applyAlignment="1">
      <alignment/>
    </xf>
    <xf numFmtId="222" fontId="0" fillId="6" borderId="33" xfId="0" applyNumberFormat="1" applyFont="1" applyFill="1" applyBorder="1" applyAlignment="1" applyProtection="1">
      <alignment horizontal="left" vertical="center"/>
      <protection locked="0"/>
    </xf>
    <xf numFmtId="0" fontId="63" fillId="6" borderId="34" xfId="0" applyNumberFormat="1" applyFont="1" applyFill="1" applyBorder="1" applyAlignment="1" applyProtection="1">
      <alignment horizontal="left" vertical="center"/>
      <protection locked="0"/>
    </xf>
    <xf numFmtId="0" fontId="45" fillId="6" borderId="34" xfId="53" applyNumberFormat="1" applyFill="1" applyBorder="1" applyAlignment="1" applyProtection="1">
      <alignment vertical="center"/>
      <protection locked="0"/>
    </xf>
    <xf numFmtId="0" fontId="45" fillId="6" borderId="34" xfId="53" applyNumberFormat="1" applyFill="1" applyBorder="1" applyAlignment="1" applyProtection="1">
      <alignment horizontal="left" vertical="center"/>
      <protection locked="0"/>
    </xf>
    <xf numFmtId="0" fontId="46" fillId="30" borderId="1" xfId="54" applyAlignment="1" applyProtection="1">
      <alignment/>
      <protection locked="0"/>
    </xf>
    <xf numFmtId="0" fontId="51" fillId="0" borderId="0" xfId="0" applyFont="1" applyAlignment="1" applyProtection="1">
      <alignment/>
      <protection/>
    </xf>
    <xf numFmtId="0" fontId="48" fillId="31" borderId="1" xfId="56" applyBorder="1" applyAlignment="1" applyProtection="1">
      <alignment/>
      <protection/>
    </xf>
    <xf numFmtId="0" fontId="35" fillId="21" borderId="0" xfId="34" applyAlignment="1" applyProtection="1">
      <alignment/>
      <protection/>
    </xf>
    <xf numFmtId="0" fontId="51" fillId="32" borderId="22" xfId="57" applyFont="1" applyBorder="1" applyAlignment="1" applyProtection="1">
      <alignment/>
      <protection/>
    </xf>
    <xf numFmtId="0" fontId="51" fillId="32" borderId="10" xfId="57" applyFont="1" applyBorder="1" applyAlignment="1" applyProtection="1">
      <alignment/>
      <protection/>
    </xf>
    <xf numFmtId="0" fontId="51" fillId="32" borderId="16" xfId="57" applyFont="1" applyBorder="1" applyAlignment="1" applyProtection="1">
      <alignment/>
      <protection/>
    </xf>
    <xf numFmtId="0" fontId="51" fillId="32" borderId="18" xfId="57" applyFont="1" applyBorder="1" applyAlignment="1" applyProtection="1">
      <alignment/>
      <protection/>
    </xf>
    <xf numFmtId="0" fontId="51" fillId="32" borderId="17" xfId="57" applyFont="1" applyBorder="1" applyAlignment="1" applyProtection="1">
      <alignment/>
      <protection/>
    </xf>
    <xf numFmtId="0" fontId="51" fillId="32" borderId="21" xfId="57" applyFont="1" applyBorder="1" applyAlignment="1" applyProtection="1">
      <alignment/>
      <protection/>
    </xf>
    <xf numFmtId="0" fontId="51" fillId="32" borderId="11" xfId="57" applyFont="1" applyBorder="1" applyAlignment="1" applyProtection="1">
      <alignment/>
      <protection/>
    </xf>
    <xf numFmtId="0" fontId="51" fillId="32" borderId="15" xfId="57" applyFont="1" applyBorder="1" applyAlignment="1" applyProtection="1">
      <alignment/>
      <protection/>
    </xf>
    <xf numFmtId="0" fontId="51" fillId="33" borderId="0" xfId="0" applyFont="1" applyFill="1" applyBorder="1" applyAlignment="1" applyProtection="1">
      <alignment/>
      <protection/>
    </xf>
    <xf numFmtId="0" fontId="62" fillId="33" borderId="0" xfId="0" applyFont="1" applyFill="1" applyBorder="1" applyAlignment="1" applyProtection="1">
      <alignment/>
      <protection/>
    </xf>
    <xf numFmtId="0" fontId="64" fillId="0" borderId="41" xfId="0" applyFont="1" applyBorder="1" applyAlignment="1">
      <alignment/>
    </xf>
    <xf numFmtId="0" fontId="64" fillId="0" borderId="42" xfId="0" applyFont="1" applyBorder="1" applyAlignment="1">
      <alignment/>
    </xf>
    <xf numFmtId="0" fontId="64" fillId="0" borderId="43" xfId="0" applyFont="1" applyBorder="1" applyAlignment="1">
      <alignment/>
    </xf>
    <xf numFmtId="0" fontId="58" fillId="33" borderId="44" xfId="0" applyFont="1" applyFill="1" applyBorder="1" applyAlignment="1" applyProtection="1">
      <alignment horizontal="center" vertical="center" wrapText="1"/>
      <protection/>
    </xf>
    <xf numFmtId="0" fontId="58" fillId="33" borderId="45" xfId="0" applyFont="1" applyFill="1" applyBorder="1" applyAlignment="1" applyProtection="1">
      <alignment horizontal="center" vertical="center" wrapText="1"/>
      <protection/>
    </xf>
    <xf numFmtId="0" fontId="58" fillId="33" borderId="46" xfId="0" applyFont="1" applyFill="1" applyBorder="1" applyAlignment="1" applyProtection="1">
      <alignment horizontal="center" vertical="center" wrapText="1"/>
      <protection/>
    </xf>
    <xf numFmtId="0" fontId="65" fillId="32" borderId="0" xfId="57" applyFont="1" applyBorder="1" applyAlignment="1" applyProtection="1" quotePrefix="1">
      <alignment vertical="center" wrapText="1"/>
      <protection/>
    </xf>
    <xf numFmtId="0" fontId="65" fillId="32" borderId="0" xfId="57" applyFont="1" applyBorder="1" applyAlignment="1" applyProtection="1">
      <alignment vertical="center"/>
      <protection/>
    </xf>
    <xf numFmtId="0" fontId="58" fillId="33" borderId="44" xfId="0" applyFont="1" applyFill="1" applyBorder="1" applyAlignment="1" applyProtection="1">
      <alignment horizontal="center" vertical="center" wrapText="1"/>
      <protection locked="0"/>
    </xf>
    <xf numFmtId="0" fontId="58" fillId="33" borderId="45" xfId="0" applyFont="1" applyFill="1" applyBorder="1" applyAlignment="1" applyProtection="1">
      <alignment horizontal="center" vertical="center" wrapText="1"/>
      <protection locked="0"/>
    </xf>
    <xf numFmtId="0" fontId="58"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vmlDrawing" Target="../drawings/vmlDrawing2.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5.xml" /><Relationship Id="rId32" Type="http://schemas.openxmlformats.org/officeDocument/2006/relationships/vmlDrawing" Target="../drawings/vmlDrawing3.vml" /><Relationship Id="rId3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europa.eu/89h/"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jrc-data-support@jrc.ec.europa.eu" TargetMode="Externa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54"/>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87" t="str">
        <f ca="1">CONCATENATE(Configuration!B6,"  - v",Configuration!B7," (",MID(CELL("filename"),FIND("[",CELL("filename"))+1,FIND("]",CELL("filename"))-FIND("[",CELL("filename"))-1),")")</f>
        <v>JRC MD Core Editor - Dataset  - v1.2.6 (jrc-md-core-dataset-v1.2.6-cellular.xls)</v>
      </c>
      <c r="B1" s="188"/>
      <c r="C1" s="188"/>
      <c r="D1" s="189"/>
    </row>
    <row r="2" spans="1:5" ht="15">
      <c r="A2" s="70"/>
      <c r="B2" s="71"/>
      <c r="C2" s="72"/>
      <c r="D2" s="73"/>
      <c r="E2" s="54"/>
    </row>
    <row r="3" spans="1:5" ht="15">
      <c r="A3" s="59" t="s">
        <v>299</v>
      </c>
      <c r="B3" s="19"/>
      <c r="C3" s="24"/>
      <c r="D3" s="60"/>
      <c r="E3" s="54"/>
    </row>
    <row r="4" spans="1:5" ht="30">
      <c r="A4" s="55"/>
      <c r="B4" s="56"/>
      <c r="C4" s="57"/>
      <c r="D4" s="58" t="str">
        <f>CONCATENATE("This spreadsheet can be used to create dataset metadata for the ",Configuration!B8,".")</f>
        <v>This spreadsheet can be used to create dataset metadata for the JRC Data Catalogue.</v>
      </c>
      <c r="E4" s="54"/>
    </row>
    <row r="5" spans="1:5" ht="30">
      <c r="A5" s="55"/>
      <c r="B5" s="56"/>
      <c r="C5" s="57"/>
      <c r="D5" s="58" t="s">
        <v>393</v>
      </c>
      <c r="E5" s="54"/>
    </row>
    <row r="6" spans="1:5" ht="30">
      <c r="A6" s="55"/>
      <c r="B6" s="56"/>
      <c r="C6" s="57"/>
      <c r="D6" s="58" t="str">
        <f>CONCATENATE("The generated RDF file will be saved in the same directory of this spreadsheet, and it can be harvested or imported in the ",Configuration!B8,".")</f>
        <v>The generated RDF file will be saved in the same directory of this spreadsheet, and it can be harvested or imported in the JRC Data Catalogue.</v>
      </c>
      <c r="E6" s="54"/>
    </row>
    <row r="7" spans="1:5" ht="15">
      <c r="A7" s="55"/>
      <c r="B7" s="56"/>
      <c r="C7" s="57"/>
      <c r="D7" s="58"/>
      <c r="E7" s="54"/>
    </row>
    <row r="8" spans="1:5" ht="15">
      <c r="A8" s="59" t="s">
        <v>242</v>
      </c>
      <c r="B8" s="19"/>
      <c r="C8" s="24"/>
      <c r="D8" s="60"/>
      <c r="E8" s="54"/>
    </row>
    <row r="9" spans="1:5" ht="15">
      <c r="A9" s="55"/>
      <c r="B9" s="185" t="s">
        <v>243</v>
      </c>
      <c r="C9" s="57"/>
      <c r="D9" s="58" t="s">
        <v>300</v>
      </c>
      <c r="E9" s="54"/>
    </row>
    <row r="10" spans="1:5" ht="15">
      <c r="A10" s="55"/>
      <c r="B10" s="185" t="s">
        <v>244</v>
      </c>
      <c r="C10" s="57"/>
      <c r="D10" s="58" t="s">
        <v>301</v>
      </c>
      <c r="E10" s="54"/>
    </row>
    <row r="11" spans="1:5" ht="30">
      <c r="A11" s="55"/>
      <c r="B11" s="185" t="s">
        <v>536</v>
      </c>
      <c r="C11" s="57"/>
      <c r="D11" s="58" t="s">
        <v>532</v>
      </c>
      <c r="E11" s="54"/>
    </row>
    <row r="12" spans="1:5" ht="15">
      <c r="A12" s="55"/>
      <c r="B12" s="186" t="s">
        <v>538</v>
      </c>
      <c r="C12" s="57"/>
      <c r="D12" s="58" t="s">
        <v>333</v>
      </c>
      <c r="E12" s="54"/>
    </row>
    <row r="13" spans="1:5" ht="15">
      <c r="A13" s="55"/>
      <c r="B13" s="186" t="s">
        <v>537</v>
      </c>
      <c r="C13" s="57"/>
      <c r="D13" s="58" t="s">
        <v>302</v>
      </c>
      <c r="E13" s="54"/>
    </row>
    <row r="14" spans="1:5" ht="15">
      <c r="A14" s="55"/>
      <c r="B14" s="186" t="s">
        <v>539</v>
      </c>
      <c r="C14" s="57"/>
      <c r="D14" s="58" t="s">
        <v>540</v>
      </c>
      <c r="E14" s="54"/>
    </row>
    <row r="15" spans="1:5" ht="15">
      <c r="A15" s="55"/>
      <c r="B15" s="56"/>
      <c r="C15" s="57"/>
      <c r="D15" s="58"/>
      <c r="E15" s="54"/>
    </row>
    <row r="16" spans="1:5" ht="15">
      <c r="A16" s="59" t="s">
        <v>246</v>
      </c>
      <c r="B16" s="20"/>
      <c r="C16" s="24"/>
      <c r="D16" s="60"/>
      <c r="E16" s="54"/>
    </row>
    <row r="17" spans="1:5" ht="30">
      <c r="A17" s="55"/>
      <c r="B17" s="56"/>
      <c r="C17" s="57"/>
      <c r="D17" s="58" t="s">
        <v>265</v>
      </c>
      <c r="E17" s="54"/>
    </row>
    <row r="18" spans="1:5" ht="15">
      <c r="A18" s="55"/>
      <c r="B18" s="56"/>
      <c r="C18" s="57"/>
      <c r="D18" s="58"/>
      <c r="E18" s="54"/>
    </row>
    <row r="19" spans="1:5" ht="30">
      <c r="A19" s="55"/>
      <c r="B19" s="27" t="s">
        <v>267</v>
      </c>
      <c r="C19" s="57"/>
      <c r="D19" s="58" t="s">
        <v>283</v>
      </c>
      <c r="E19" s="54"/>
    </row>
    <row r="20" spans="1:5" ht="15">
      <c r="A20" s="55"/>
      <c r="B20" s="8"/>
      <c r="C20" s="57"/>
      <c r="D20" s="58"/>
      <c r="E20" s="54"/>
    </row>
    <row r="21" spans="1:5" ht="30">
      <c r="A21" s="55"/>
      <c r="B21" s="25" t="s">
        <v>266</v>
      </c>
      <c r="C21" s="57"/>
      <c r="D21" s="58" t="s">
        <v>245</v>
      </c>
      <c r="E21" s="54"/>
    </row>
    <row r="22" spans="1:5" ht="15">
      <c r="A22" s="55"/>
      <c r="B22" s="8"/>
      <c r="C22" s="57"/>
      <c r="D22" s="58"/>
      <c r="E22" s="54"/>
    </row>
    <row r="23" spans="1:5" ht="30">
      <c r="A23" s="55"/>
      <c r="B23" s="22" t="s">
        <v>276</v>
      </c>
      <c r="C23" s="57"/>
      <c r="D23" s="58" t="s">
        <v>269</v>
      </c>
      <c r="E23" s="54"/>
    </row>
    <row r="24" spans="1:5" ht="15">
      <c r="A24" s="55"/>
      <c r="B24" s="56"/>
      <c r="C24" s="57"/>
      <c r="D24" s="58"/>
      <c r="E24" s="54"/>
    </row>
    <row r="25" spans="1:5" ht="30">
      <c r="A25" s="55"/>
      <c r="B25" s="21" t="s">
        <v>157</v>
      </c>
      <c r="C25" s="57"/>
      <c r="D25" s="58" t="s">
        <v>268</v>
      </c>
      <c r="E25" s="54"/>
    </row>
    <row r="26" spans="1:5" ht="15">
      <c r="A26" s="61"/>
      <c r="B26" s="57"/>
      <c r="C26" s="57"/>
      <c r="D26" s="62"/>
      <c r="E26" s="54"/>
    </row>
    <row r="27" spans="1:5" ht="45">
      <c r="A27" s="61"/>
      <c r="B27" s="25"/>
      <c r="C27" s="57"/>
      <c r="D27" s="58" t="s">
        <v>282</v>
      </c>
      <c r="E27" s="54"/>
    </row>
    <row r="28" spans="1:5" ht="15">
      <c r="A28" s="61"/>
      <c r="B28" s="57"/>
      <c r="C28" s="57"/>
      <c r="D28" s="63"/>
      <c r="E28" s="54"/>
    </row>
    <row r="29" spans="1:5" ht="15">
      <c r="A29" s="64" t="s">
        <v>270</v>
      </c>
      <c r="B29" s="26"/>
      <c r="C29" s="26"/>
      <c r="D29" s="65"/>
      <c r="E29" s="54"/>
    </row>
    <row r="30" spans="1:5" ht="15">
      <c r="A30" s="61"/>
      <c r="B30" s="57"/>
      <c r="C30" s="57"/>
      <c r="D30" s="63" t="s">
        <v>271</v>
      </c>
      <c r="E30" s="54"/>
    </row>
    <row r="31" spans="1:5" ht="15">
      <c r="A31" s="61"/>
      <c r="B31" s="57"/>
      <c r="C31" s="57"/>
      <c r="D31" s="63" t="s">
        <v>272</v>
      </c>
      <c r="E31" s="54"/>
    </row>
    <row r="32" spans="1:5" ht="30">
      <c r="A32" s="61"/>
      <c r="B32" s="57"/>
      <c r="C32" s="57"/>
      <c r="D32" s="63" t="s">
        <v>273</v>
      </c>
      <c r="E32" s="54"/>
    </row>
    <row r="33" spans="1:5" ht="15">
      <c r="A33" s="61"/>
      <c r="B33" s="57"/>
      <c r="C33" s="57"/>
      <c r="D33" s="63"/>
      <c r="E33" s="54"/>
    </row>
    <row r="34" spans="1:5" ht="15">
      <c r="A34" s="61"/>
      <c r="B34" s="57"/>
      <c r="C34" s="57"/>
      <c r="D34" s="63" t="s">
        <v>274</v>
      </c>
      <c r="E34" s="54"/>
    </row>
    <row r="35" spans="1:5" ht="15">
      <c r="A35" s="61"/>
      <c r="B35" s="57"/>
      <c r="C35" s="57"/>
      <c r="D35" s="66" t="str">
        <f>Configuration!B9</f>
        <v>jrc-data-support@jrc.ec.europa.eu</v>
      </c>
      <c r="E35" s="54"/>
    </row>
    <row r="36" spans="1:5" ht="15">
      <c r="A36" s="61"/>
      <c r="B36" s="57"/>
      <c r="C36" s="57"/>
      <c r="D36" s="63"/>
      <c r="E36" s="54"/>
    </row>
    <row r="37" spans="1:5" ht="15">
      <c r="A37" s="61"/>
      <c r="B37" s="57"/>
      <c r="C37" s="57"/>
      <c r="D37" s="63" t="s">
        <v>275</v>
      </c>
      <c r="E37" s="54"/>
    </row>
    <row r="38" spans="1:5" ht="15.75" thickBot="1">
      <c r="A38" s="67"/>
      <c r="B38" s="68"/>
      <c r="C38" s="68"/>
      <c r="D38" s="69"/>
      <c r="E38" s="54"/>
    </row>
    <row r="39" spans="1:5" ht="15">
      <c r="A39" s="82"/>
      <c r="B39" s="72"/>
      <c r="C39" s="72"/>
      <c r="D39" s="83"/>
      <c r="E39" s="54"/>
    </row>
    <row r="40" spans="1:4" ht="15">
      <c r="A40" s="61"/>
      <c r="B40" s="84" t="s">
        <v>344</v>
      </c>
      <c r="C40" s="57"/>
      <c r="D40" s="63"/>
    </row>
    <row r="41" spans="1:4" ht="15">
      <c r="A41" s="61"/>
      <c r="B41" s="57"/>
      <c r="C41" s="57"/>
      <c r="D41" s="63"/>
    </row>
    <row r="42" spans="1:4" ht="15">
      <c r="A42" s="61"/>
      <c r="B42" s="57" t="s">
        <v>334</v>
      </c>
      <c r="C42" s="57"/>
      <c r="D42" s="63"/>
    </row>
    <row r="43" spans="1:4" ht="15">
      <c r="A43" s="61"/>
      <c r="B43" s="57" t="s">
        <v>335</v>
      </c>
      <c r="C43" s="57"/>
      <c r="D43" s="63"/>
    </row>
    <row r="44" spans="1:4" ht="15">
      <c r="A44" s="61"/>
      <c r="B44" s="57" t="s">
        <v>336</v>
      </c>
      <c r="C44" s="57"/>
      <c r="D44" s="63"/>
    </row>
    <row r="45" spans="1:4" ht="15">
      <c r="A45" s="61"/>
      <c r="B45" s="57" t="s">
        <v>337</v>
      </c>
      <c r="C45" s="57"/>
      <c r="D45" s="63"/>
    </row>
    <row r="46" spans="1:4" ht="15">
      <c r="A46" s="61"/>
      <c r="B46" s="57" t="s">
        <v>4</v>
      </c>
      <c r="C46" s="57"/>
      <c r="D46" s="63"/>
    </row>
    <row r="47" spans="1:4" ht="15">
      <c r="A47" s="61"/>
      <c r="B47" s="85" t="s">
        <v>338</v>
      </c>
      <c r="C47" s="57"/>
      <c r="D47" s="63"/>
    </row>
    <row r="48" spans="1:4" ht="15">
      <c r="A48" s="61"/>
      <c r="B48" s="57"/>
      <c r="C48" s="57"/>
      <c r="D48" s="63"/>
    </row>
    <row r="49" spans="1:4" ht="15">
      <c r="A49" s="61"/>
      <c r="B49" s="57" t="s">
        <v>339</v>
      </c>
      <c r="C49" s="57"/>
      <c r="D49" s="63"/>
    </row>
    <row r="50" spans="1:4" ht="15">
      <c r="A50" s="61"/>
      <c r="B50" s="57" t="s">
        <v>340</v>
      </c>
      <c r="C50" s="57"/>
      <c r="D50" s="63"/>
    </row>
    <row r="51" spans="1:4" ht="15">
      <c r="A51" s="61"/>
      <c r="B51" s="57" t="s">
        <v>341</v>
      </c>
      <c r="C51" s="57"/>
      <c r="D51" s="63"/>
    </row>
    <row r="52" spans="1:4" ht="15">
      <c r="A52" s="61"/>
      <c r="B52" s="57" t="s">
        <v>342</v>
      </c>
      <c r="C52" s="57"/>
      <c r="D52" s="63"/>
    </row>
    <row r="53" spans="1:4" ht="15">
      <c r="A53" s="61"/>
      <c r="B53" s="57" t="s">
        <v>343</v>
      </c>
      <c r="C53" s="57"/>
      <c r="D53" s="63"/>
    </row>
    <row r="54" spans="1:4" ht="15.75" thickBot="1">
      <c r="A54" s="67"/>
      <c r="B54" s="68"/>
      <c r="C54" s="68"/>
      <c r="D54" s="69"/>
    </row>
  </sheetData>
  <sheetProtection sheet="1" objects="1" selectLockedCells="1" selectUnlockedCells="1"/>
  <mergeCells count="1">
    <mergeCell ref="A1:D1"/>
  </mergeCells>
  <conditionalFormatting sqref="B19">
    <cfRule type="containsBlanks" priority="1" dxfId="0" stopIfTrue="1">
      <formula>LEN(TRIM(B19))=0</formula>
    </cfRule>
  </conditionalFormatting>
  <hyperlinks>
    <hyperlink ref="D35" r:id="rId1" display="opendata-support@jrc.ec.europa.eu"/>
    <hyperlink ref="B47"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07"/>
  <sheetViews>
    <sheetView showGridLines="0" tabSelected="1" zoomScalePageLayoutView="0" workbookViewId="0" topLeftCell="B1">
      <pane ySplit="1" topLeftCell="A2" activePane="bottomLeft" state="frozen"/>
      <selection pane="topLeft" activeCell="B4" sqref="B4"/>
      <selection pane="bottomLeft" activeCell="D22" sqref="D22"/>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157</v>
      </c>
      <c r="G1" s="16"/>
      <c r="H1" s="16"/>
    </row>
    <row r="2" spans="1:7" ht="19.5" thickBot="1">
      <c r="A2" s="87" t="s">
        <v>6</v>
      </c>
      <c r="B2" s="88" t="str">
        <f>Configuration!B10</f>
        <v>Collection</v>
      </c>
      <c r="C2" s="89" t="str">
        <f>CONCATENATE(Configuration!B10," ID used in the catalogue")</f>
        <v>Collection ID used in the catalogue</v>
      </c>
      <c r="D2" s="119" t="s">
        <v>541</v>
      </c>
      <c r="E2" s="90" t="s">
        <v>4</v>
      </c>
      <c r="F2" s="91" t="s">
        <v>236</v>
      </c>
      <c r="G2" s="92" t="s">
        <v>4</v>
      </c>
    </row>
    <row r="3" spans="1:7" ht="15">
      <c r="A3" s="87"/>
      <c r="B3" s="191" t="s">
        <v>457</v>
      </c>
      <c r="C3" s="93" t="s">
        <v>456</v>
      </c>
      <c r="D3" s="120" t="s">
        <v>542</v>
      </c>
      <c r="E3" s="90" t="s">
        <v>4</v>
      </c>
      <c r="F3" s="91" t="s">
        <v>237</v>
      </c>
      <c r="G3" s="92" t="s">
        <v>4</v>
      </c>
    </row>
    <row r="4" spans="1:7" ht="15">
      <c r="A4" s="87"/>
      <c r="B4" s="191"/>
      <c r="C4" s="94" t="s">
        <v>54</v>
      </c>
      <c r="D4" s="120" t="s">
        <v>543</v>
      </c>
      <c r="E4" s="90" t="s">
        <v>4</v>
      </c>
      <c r="F4" s="91" t="s">
        <v>303</v>
      </c>
      <c r="G4" s="92" t="s">
        <v>4</v>
      </c>
    </row>
    <row r="5" spans="1:10" ht="58.5" customHeight="1">
      <c r="A5" s="87" t="s">
        <v>6</v>
      </c>
      <c r="B5" s="191"/>
      <c r="C5" s="94" t="s">
        <v>65</v>
      </c>
      <c r="D5" s="163" t="s">
        <v>544</v>
      </c>
      <c r="E5" s="90" t="s">
        <v>4</v>
      </c>
      <c r="F5" s="95" t="s">
        <v>331</v>
      </c>
      <c r="G5" s="92" t="s">
        <v>4</v>
      </c>
      <c r="J5" s="96"/>
    </row>
    <row r="6" spans="1:7" ht="15">
      <c r="A6" s="87"/>
      <c r="B6" s="191"/>
      <c r="C6" s="94" t="s">
        <v>5</v>
      </c>
      <c r="D6" s="121" t="s">
        <v>184</v>
      </c>
      <c r="E6" s="90" t="s">
        <v>4</v>
      </c>
      <c r="F6" s="97" t="s">
        <v>184</v>
      </c>
      <c r="G6" s="92" t="s">
        <v>4</v>
      </c>
    </row>
    <row r="7" spans="1:6" ht="15">
      <c r="A7" s="87"/>
      <c r="B7" s="191"/>
      <c r="C7" s="94" t="s">
        <v>392</v>
      </c>
      <c r="D7" s="128" t="s">
        <v>358</v>
      </c>
      <c r="F7" s="97" t="s">
        <v>358</v>
      </c>
    </row>
    <row r="8" spans="1:6" ht="15">
      <c r="A8" s="87"/>
      <c r="B8" s="191"/>
      <c r="C8" s="94" t="s">
        <v>391</v>
      </c>
      <c r="D8" s="121"/>
      <c r="F8" s="97" t="s">
        <v>362</v>
      </c>
    </row>
    <row r="9" spans="1:7" ht="15">
      <c r="A9" s="87" t="s">
        <v>6</v>
      </c>
      <c r="B9" s="191"/>
      <c r="C9" s="94" t="s">
        <v>249</v>
      </c>
      <c r="D9" s="133" t="s">
        <v>545</v>
      </c>
      <c r="E9" s="90" t="s">
        <v>4</v>
      </c>
      <c r="F9" s="97" t="s">
        <v>316</v>
      </c>
      <c r="G9" s="92" t="s">
        <v>4</v>
      </c>
    </row>
    <row r="10" spans="1:7" ht="15">
      <c r="A10" s="87"/>
      <c r="B10" s="191"/>
      <c r="C10" s="98" t="s">
        <v>72</v>
      </c>
      <c r="D10" s="169">
        <v>42515</v>
      </c>
      <c r="E10" s="90" t="s">
        <v>4</v>
      </c>
      <c r="F10" s="99" t="s">
        <v>325</v>
      </c>
      <c r="G10" s="92" t="s">
        <v>4</v>
      </c>
    </row>
    <row r="11" spans="1:9" ht="15">
      <c r="A11" s="87"/>
      <c r="B11" s="191"/>
      <c r="C11" s="94" t="s">
        <v>73</v>
      </c>
      <c r="D11" s="132"/>
      <c r="E11" s="90" t="s">
        <v>4</v>
      </c>
      <c r="F11" s="99" t="s">
        <v>304</v>
      </c>
      <c r="G11" s="92" t="s">
        <v>4</v>
      </c>
      <c r="H11" s="90"/>
      <c r="I11" s="90"/>
    </row>
    <row r="12" spans="1:9" ht="15">
      <c r="A12" s="87"/>
      <c r="B12" s="191"/>
      <c r="C12" s="94" t="s">
        <v>74</v>
      </c>
      <c r="D12" s="122" t="s">
        <v>176</v>
      </c>
      <c r="E12" s="90" t="s">
        <v>4</v>
      </c>
      <c r="F12" s="97" t="s">
        <v>93</v>
      </c>
      <c r="G12" s="92" t="s">
        <v>4</v>
      </c>
      <c r="H12" s="90"/>
      <c r="I12" s="90"/>
    </row>
    <row r="13" spans="1:7" ht="15.75" thickBot="1">
      <c r="A13" s="87" t="s">
        <v>1</v>
      </c>
      <c r="B13" s="192"/>
      <c r="C13" s="100" t="s">
        <v>66</v>
      </c>
      <c r="D13" s="138" t="s">
        <v>546</v>
      </c>
      <c r="E13" s="90" t="s">
        <v>4</v>
      </c>
      <c r="F13" s="101" t="s">
        <v>323</v>
      </c>
      <c r="G13" s="92" t="s">
        <v>4</v>
      </c>
    </row>
    <row r="14" spans="1:7" ht="21" customHeight="1">
      <c r="A14" s="87"/>
      <c r="B14" s="190" t="s">
        <v>458</v>
      </c>
      <c r="C14" s="102" t="s">
        <v>78</v>
      </c>
      <c r="D14" s="135">
        <v>42095</v>
      </c>
      <c r="E14" s="90" t="s">
        <v>4</v>
      </c>
      <c r="F14" s="99" t="s">
        <v>324</v>
      </c>
      <c r="G14" s="92" t="s">
        <v>4</v>
      </c>
    </row>
    <row r="15" spans="1:7" ht="21" customHeight="1" thickBot="1">
      <c r="A15" s="87"/>
      <c r="B15" s="192"/>
      <c r="C15" s="100" t="s">
        <v>79</v>
      </c>
      <c r="D15" s="132"/>
      <c r="E15" s="90" t="s">
        <v>4</v>
      </c>
      <c r="F15" s="99" t="s">
        <v>304</v>
      </c>
      <c r="G15" s="92" t="s">
        <v>4</v>
      </c>
    </row>
    <row r="16" spans="1:7" ht="15">
      <c r="A16" s="87" t="s">
        <v>6</v>
      </c>
      <c r="B16" s="190" t="s">
        <v>459</v>
      </c>
      <c r="C16" s="102" t="s">
        <v>235</v>
      </c>
      <c r="D16" s="123" t="s">
        <v>462</v>
      </c>
      <c r="E16" s="90" t="s">
        <v>4</v>
      </c>
      <c r="F16" s="97" t="s">
        <v>463</v>
      </c>
      <c r="G16" s="92" t="s">
        <v>4</v>
      </c>
    </row>
    <row r="17" spans="1:10" ht="15">
      <c r="A17" s="87"/>
      <c r="B17" s="191"/>
      <c r="C17" s="98" t="s">
        <v>404</v>
      </c>
      <c r="D17" s="143"/>
      <c r="E17" s="145"/>
      <c r="F17" s="146">
        <v>-12.33664</v>
      </c>
      <c r="J17"/>
    </row>
    <row r="18" spans="1:6" ht="15">
      <c r="A18" s="87"/>
      <c r="B18" s="191"/>
      <c r="C18" s="142" t="s">
        <v>405</v>
      </c>
      <c r="D18" s="143"/>
      <c r="E18" s="145"/>
      <c r="F18" s="146">
        <v>32.970699</v>
      </c>
    </row>
    <row r="19" spans="1:7" ht="15">
      <c r="A19" s="87"/>
      <c r="B19" s="191"/>
      <c r="C19" s="98" t="s">
        <v>406</v>
      </c>
      <c r="D19" s="143"/>
      <c r="E19" s="145" t="s">
        <v>4</v>
      </c>
      <c r="F19" s="146">
        <v>38.0415</v>
      </c>
      <c r="G19" s="92" t="s">
        <v>4</v>
      </c>
    </row>
    <row r="20" spans="1:7" ht="15.75" thickBot="1">
      <c r="A20" s="87" t="s">
        <v>6</v>
      </c>
      <c r="B20" s="192"/>
      <c r="C20" s="100" t="s">
        <v>407</v>
      </c>
      <c r="D20" s="144"/>
      <c r="E20" s="145" t="s">
        <v>4</v>
      </c>
      <c r="F20" s="146">
        <v>73.042122</v>
      </c>
      <c r="G20" s="92" t="s">
        <v>4</v>
      </c>
    </row>
    <row r="21" spans="1:7" ht="19.5" thickBot="1">
      <c r="A21" s="87" t="s">
        <v>6</v>
      </c>
      <c r="B21" s="88" t="s">
        <v>460</v>
      </c>
      <c r="C21" s="89" t="s">
        <v>326</v>
      </c>
      <c r="D21" s="128" t="s">
        <v>529</v>
      </c>
      <c r="E21" s="90" t="s">
        <v>4</v>
      </c>
      <c r="F21" s="97" t="s">
        <v>280</v>
      </c>
      <c r="G21" s="92" t="s">
        <v>4</v>
      </c>
    </row>
    <row r="22" spans="1:7" ht="19.5" thickBot="1">
      <c r="A22" s="87" t="s">
        <v>1</v>
      </c>
      <c r="B22" s="88" t="s">
        <v>461</v>
      </c>
      <c r="C22" s="89" t="s">
        <v>2</v>
      </c>
      <c r="D22" s="134" t="s">
        <v>567</v>
      </c>
      <c r="E22" s="90" t="s">
        <v>4</v>
      </c>
      <c r="F22" s="101" t="s">
        <v>309</v>
      </c>
      <c r="G22" s="92" t="s">
        <v>4</v>
      </c>
    </row>
    <row r="23" spans="1:7" ht="15">
      <c r="A23" s="87" t="s">
        <v>1</v>
      </c>
      <c r="B23" s="191" t="s">
        <v>534</v>
      </c>
      <c r="C23" s="93" t="s">
        <v>248</v>
      </c>
      <c r="D23" s="120" t="s">
        <v>547</v>
      </c>
      <c r="E23" s="90" t="s">
        <v>4</v>
      </c>
      <c r="F23" s="97" t="s">
        <v>307</v>
      </c>
      <c r="G23" s="92" t="s">
        <v>4</v>
      </c>
    </row>
    <row r="24" spans="1:7" ht="15">
      <c r="A24" s="87"/>
      <c r="B24" s="191"/>
      <c r="C24" s="94" t="s">
        <v>247</v>
      </c>
      <c r="D24" s="125" t="s">
        <v>565</v>
      </c>
      <c r="E24" s="90" t="s">
        <v>4</v>
      </c>
      <c r="F24" s="97" t="s">
        <v>308</v>
      </c>
      <c r="G24" s="92" t="s">
        <v>4</v>
      </c>
    </row>
    <row r="25" spans="1:7" ht="15">
      <c r="A25" s="87"/>
      <c r="B25" s="191"/>
      <c r="C25" s="94" t="s">
        <v>2</v>
      </c>
      <c r="D25" s="171" t="s">
        <v>566</v>
      </c>
      <c r="E25" s="90" t="s">
        <v>4</v>
      </c>
      <c r="F25" s="101" t="s">
        <v>309</v>
      </c>
      <c r="G25" s="92" t="s">
        <v>4</v>
      </c>
    </row>
    <row r="26" spans="1:6" ht="15">
      <c r="A26" s="87"/>
      <c r="B26" s="191"/>
      <c r="C26" s="118" t="s">
        <v>410</v>
      </c>
      <c r="D26" s="120"/>
      <c r="F26" s="101"/>
    </row>
    <row r="27" spans="1:7" ht="15.75" thickBot="1">
      <c r="A27" s="87" t="s">
        <v>1</v>
      </c>
      <c r="B27" s="192"/>
      <c r="C27" s="100" t="s">
        <v>464</v>
      </c>
      <c r="D27" s="137"/>
      <c r="E27" s="90" t="s">
        <v>4</v>
      </c>
      <c r="F27" s="101" t="s">
        <v>394</v>
      </c>
      <c r="G27" s="92" t="s">
        <v>4</v>
      </c>
    </row>
    <row r="28" spans="1:7" ht="15.75" customHeight="1">
      <c r="A28" s="87"/>
      <c r="B28" s="190" t="s">
        <v>467</v>
      </c>
      <c r="C28" s="94" t="s">
        <v>54</v>
      </c>
      <c r="D28" s="120" t="s">
        <v>548</v>
      </c>
      <c r="E28" s="90" t="s">
        <v>4</v>
      </c>
      <c r="F28" s="97" t="s">
        <v>310</v>
      </c>
      <c r="G28" s="92" t="s">
        <v>4</v>
      </c>
    </row>
    <row r="29" spans="1:7" ht="58.5" customHeight="1">
      <c r="A29" s="87"/>
      <c r="B29" s="191"/>
      <c r="C29" s="98" t="s">
        <v>65</v>
      </c>
      <c r="D29" s="163" t="s">
        <v>549</v>
      </c>
      <c r="E29" s="90" t="s">
        <v>4</v>
      </c>
      <c r="F29" s="95" t="s">
        <v>311</v>
      </c>
      <c r="G29" s="92" t="s">
        <v>4</v>
      </c>
    </row>
    <row r="30" spans="1:7" ht="15">
      <c r="A30" s="87" t="s">
        <v>6</v>
      </c>
      <c r="B30" s="191"/>
      <c r="C30" s="94" t="s">
        <v>154</v>
      </c>
      <c r="D30" s="128" t="s">
        <v>46</v>
      </c>
      <c r="E30" s="90" t="s">
        <v>4</v>
      </c>
      <c r="F30" s="97" t="s">
        <v>319</v>
      </c>
      <c r="G30" s="92" t="s">
        <v>4</v>
      </c>
    </row>
    <row r="31" spans="1:7" ht="15" customHeight="1">
      <c r="A31" s="87" t="s">
        <v>6</v>
      </c>
      <c r="B31" s="191"/>
      <c r="C31" s="94" t="s">
        <v>53</v>
      </c>
      <c r="D31" s="129" t="s">
        <v>177</v>
      </c>
      <c r="E31" s="90" t="s">
        <v>4</v>
      </c>
      <c r="F31" s="97" t="s">
        <v>177</v>
      </c>
      <c r="G31" s="92" t="s">
        <v>4</v>
      </c>
    </row>
    <row r="32" spans="1:8" ht="15" customHeight="1">
      <c r="A32" s="87" t="s">
        <v>6</v>
      </c>
      <c r="B32" s="191"/>
      <c r="C32" s="94" t="s">
        <v>91</v>
      </c>
      <c r="D32" s="129" t="s">
        <v>484</v>
      </c>
      <c r="E32" s="90" t="s">
        <v>4</v>
      </c>
      <c r="F32" s="97" t="s">
        <v>92</v>
      </c>
      <c r="G32" s="92" t="s">
        <v>4</v>
      </c>
      <c r="H32" s="90"/>
    </row>
    <row r="33" spans="1:7" ht="14.25" customHeight="1" thickBot="1">
      <c r="A33" s="87" t="s">
        <v>1</v>
      </c>
      <c r="B33" s="191"/>
      <c r="C33" s="118" t="s">
        <v>328</v>
      </c>
      <c r="D33" s="172" t="s">
        <v>550</v>
      </c>
      <c r="E33" s="90" t="s">
        <v>4</v>
      </c>
      <c r="F33" s="101" t="s">
        <v>312</v>
      </c>
      <c r="G33" s="92" t="s">
        <v>4</v>
      </c>
    </row>
    <row r="34" spans="1:7" ht="12.75" customHeight="1">
      <c r="A34" s="87"/>
      <c r="B34" s="190" t="s">
        <v>466</v>
      </c>
      <c r="C34" s="147" t="s">
        <v>54</v>
      </c>
      <c r="D34" s="120" t="s">
        <v>551</v>
      </c>
      <c r="E34" s="90" t="s">
        <v>4</v>
      </c>
      <c r="F34" s="97"/>
      <c r="G34" s="92" t="s">
        <v>4</v>
      </c>
    </row>
    <row r="35" spans="1:7" ht="58.5" customHeight="1">
      <c r="A35" s="87"/>
      <c r="B35" s="191"/>
      <c r="C35" s="98" t="s">
        <v>65</v>
      </c>
      <c r="D35" s="163" t="s">
        <v>552</v>
      </c>
      <c r="E35" s="90" t="s">
        <v>4</v>
      </c>
      <c r="F35" s="95"/>
      <c r="G35" s="92" t="s">
        <v>4</v>
      </c>
    </row>
    <row r="36" spans="1:7" ht="15">
      <c r="A36" s="87" t="s">
        <v>6</v>
      </c>
      <c r="B36" s="191"/>
      <c r="C36" s="94" t="s">
        <v>154</v>
      </c>
      <c r="D36" s="128" t="s">
        <v>46</v>
      </c>
      <c r="E36" s="90" t="s">
        <v>4</v>
      </c>
      <c r="F36" s="97"/>
      <c r="G36" s="92" t="s">
        <v>4</v>
      </c>
    </row>
    <row r="37" spans="1:7" ht="15">
      <c r="A37" s="87" t="s">
        <v>6</v>
      </c>
      <c r="B37" s="191"/>
      <c r="C37" s="94" t="s">
        <v>53</v>
      </c>
      <c r="D37" s="129" t="s">
        <v>177</v>
      </c>
      <c r="E37" s="90" t="s">
        <v>4</v>
      </c>
      <c r="F37" s="97"/>
      <c r="G37" s="92" t="s">
        <v>4</v>
      </c>
    </row>
    <row r="38" spans="1:8" ht="15">
      <c r="A38" s="87" t="s">
        <v>6</v>
      </c>
      <c r="B38" s="191"/>
      <c r="C38" s="94" t="s">
        <v>91</v>
      </c>
      <c r="D38" s="129" t="s">
        <v>484</v>
      </c>
      <c r="E38" s="90" t="s">
        <v>4</v>
      </c>
      <c r="F38" s="97"/>
      <c r="G38" s="92" t="s">
        <v>4</v>
      </c>
      <c r="H38" s="90"/>
    </row>
    <row r="39" spans="1:7" ht="15.75" thickBot="1">
      <c r="A39" s="87" t="s">
        <v>1</v>
      </c>
      <c r="B39" s="191"/>
      <c r="C39" s="94" t="s">
        <v>328</v>
      </c>
      <c r="D39" s="170" t="s">
        <v>553</v>
      </c>
      <c r="E39" s="90" t="s">
        <v>4</v>
      </c>
      <c r="F39" s="101"/>
      <c r="G39" s="92" t="s">
        <v>4</v>
      </c>
    </row>
    <row r="40" spans="1:7" ht="15" customHeight="1">
      <c r="A40" s="87"/>
      <c r="B40" s="190" t="s">
        <v>160</v>
      </c>
      <c r="C40" s="102" t="s">
        <v>54</v>
      </c>
      <c r="D40" s="126"/>
      <c r="E40" s="90" t="s">
        <v>4</v>
      </c>
      <c r="F40" s="97" t="s">
        <v>306</v>
      </c>
      <c r="G40" s="92" t="s">
        <v>4</v>
      </c>
    </row>
    <row r="41" spans="1:7" ht="15" customHeight="1">
      <c r="A41" s="87"/>
      <c r="B41" s="191"/>
      <c r="C41" s="93" t="s">
        <v>322</v>
      </c>
      <c r="D41" s="130"/>
      <c r="E41" s="90" t="s">
        <v>4</v>
      </c>
      <c r="F41" s="97" t="s">
        <v>478</v>
      </c>
      <c r="G41" s="92" t="s">
        <v>4</v>
      </c>
    </row>
    <row r="42" spans="1:7" ht="15" customHeight="1">
      <c r="A42" s="87"/>
      <c r="B42" s="191"/>
      <c r="C42" s="93" t="s">
        <v>320</v>
      </c>
      <c r="D42" s="131"/>
      <c r="E42" s="90" t="s">
        <v>4</v>
      </c>
      <c r="F42" s="103">
        <v>2013</v>
      </c>
      <c r="G42" s="92" t="s">
        <v>4</v>
      </c>
    </row>
    <row r="43" spans="1:7" ht="15" customHeight="1">
      <c r="A43" s="87"/>
      <c r="B43" s="191"/>
      <c r="C43" s="93" t="s">
        <v>68</v>
      </c>
      <c r="D43" s="130"/>
      <c r="E43" s="90" t="s">
        <v>4</v>
      </c>
      <c r="F43" s="97" t="s">
        <v>321</v>
      </c>
      <c r="G43" s="92" t="s">
        <v>4</v>
      </c>
    </row>
    <row r="44" spans="1:7" ht="15.75" customHeight="1" thickBot="1">
      <c r="A44" s="87" t="s">
        <v>6</v>
      </c>
      <c r="B44" s="192"/>
      <c r="C44" s="100" t="s">
        <v>329</v>
      </c>
      <c r="D44" s="124"/>
      <c r="E44" s="90" t="s">
        <v>4</v>
      </c>
      <c r="F44" s="101" t="s">
        <v>305</v>
      </c>
      <c r="G44" s="92" t="s">
        <v>4</v>
      </c>
    </row>
    <row r="45" spans="1:7" ht="15">
      <c r="A45" s="87"/>
      <c r="B45" s="190" t="s">
        <v>161</v>
      </c>
      <c r="C45" s="102" t="s">
        <v>54</v>
      </c>
      <c r="D45" s="126"/>
      <c r="E45" s="90" t="s">
        <v>4</v>
      </c>
      <c r="F45" s="97"/>
      <c r="G45" s="92" t="s">
        <v>4</v>
      </c>
    </row>
    <row r="46" spans="1:7" ht="15">
      <c r="A46" s="87"/>
      <c r="B46" s="191"/>
      <c r="C46" s="93" t="s">
        <v>322</v>
      </c>
      <c r="D46" s="130"/>
      <c r="E46" s="90" t="s">
        <v>4</v>
      </c>
      <c r="F46" s="97"/>
      <c r="G46" s="92" t="s">
        <v>4</v>
      </c>
    </row>
    <row r="47" spans="1:7" ht="15">
      <c r="A47" s="87"/>
      <c r="B47" s="191"/>
      <c r="C47" s="93" t="s">
        <v>320</v>
      </c>
      <c r="D47" s="131"/>
      <c r="E47" s="90" t="s">
        <v>4</v>
      </c>
      <c r="F47" s="97"/>
      <c r="G47" s="92" t="s">
        <v>4</v>
      </c>
    </row>
    <row r="48" spans="1:7" ht="15">
      <c r="A48" s="87"/>
      <c r="B48" s="191"/>
      <c r="C48" s="93" t="s">
        <v>68</v>
      </c>
      <c r="D48" s="127"/>
      <c r="E48" s="90" t="s">
        <v>4</v>
      </c>
      <c r="F48" s="97"/>
      <c r="G48" s="92" t="s">
        <v>4</v>
      </c>
    </row>
    <row r="49" spans="1:7" ht="15.75" thickBot="1">
      <c r="A49" s="87" t="s">
        <v>6</v>
      </c>
      <c r="B49" s="192"/>
      <c r="C49" s="100" t="s">
        <v>329</v>
      </c>
      <c r="D49" s="124"/>
      <c r="E49" s="90" t="s">
        <v>4</v>
      </c>
      <c r="F49" s="101"/>
      <c r="G49" s="92" t="s">
        <v>4</v>
      </c>
    </row>
    <row r="50" spans="1:7" ht="15">
      <c r="A50" s="87" t="s">
        <v>6</v>
      </c>
      <c r="B50" s="190" t="s">
        <v>471</v>
      </c>
      <c r="C50" s="102" t="s">
        <v>54</v>
      </c>
      <c r="D50" s="126" t="s">
        <v>554</v>
      </c>
      <c r="E50" s="90" t="s">
        <v>4</v>
      </c>
      <c r="F50" s="97" t="s">
        <v>314</v>
      </c>
      <c r="G50" s="92" t="s">
        <v>4</v>
      </c>
    </row>
    <row r="51" spans="1:7" ht="45" customHeight="1">
      <c r="A51" s="87" t="s">
        <v>6</v>
      </c>
      <c r="B51" s="191"/>
      <c r="C51" s="94" t="s">
        <v>65</v>
      </c>
      <c r="D51" s="136" t="s">
        <v>555</v>
      </c>
      <c r="E51" s="90" t="s">
        <v>4</v>
      </c>
      <c r="F51" s="95" t="s">
        <v>315</v>
      </c>
      <c r="G51" s="92" t="s">
        <v>4</v>
      </c>
    </row>
    <row r="52" spans="1:7" ht="15">
      <c r="A52" s="87" t="s">
        <v>1</v>
      </c>
      <c r="B52" s="191"/>
      <c r="C52" s="94" t="s">
        <v>154</v>
      </c>
      <c r="D52" s="128" t="s">
        <v>290</v>
      </c>
      <c r="E52" s="90" t="s">
        <v>4</v>
      </c>
      <c r="F52" s="97" t="s">
        <v>250</v>
      </c>
      <c r="G52" s="92" t="s">
        <v>4</v>
      </c>
    </row>
    <row r="53" spans="1:7" s="90" customFormat="1" ht="15">
      <c r="A53" s="3"/>
      <c r="B53" s="191"/>
      <c r="C53" s="94" t="s">
        <v>53</v>
      </c>
      <c r="D53" s="129" t="s">
        <v>177</v>
      </c>
      <c r="E53" s="90" t="s">
        <v>4</v>
      </c>
      <c r="F53" s="97" t="s">
        <v>177</v>
      </c>
      <c r="G53" s="92" t="s">
        <v>4</v>
      </c>
    </row>
    <row r="54" spans="1:7" s="90" customFormat="1" ht="15">
      <c r="A54" s="3"/>
      <c r="B54" s="191"/>
      <c r="C54" s="94" t="s">
        <v>91</v>
      </c>
      <c r="D54" s="129" t="s">
        <v>484</v>
      </c>
      <c r="E54" s="90" t="s">
        <v>4</v>
      </c>
      <c r="F54" s="97" t="s">
        <v>92</v>
      </c>
      <c r="G54" s="92" t="s">
        <v>4</v>
      </c>
    </row>
    <row r="55" spans="1:7" s="90" customFormat="1" ht="15.75" thickBot="1">
      <c r="A55" s="3"/>
      <c r="B55" s="192"/>
      <c r="C55" s="100" t="s">
        <v>328</v>
      </c>
      <c r="D55" s="124" t="s">
        <v>556</v>
      </c>
      <c r="E55" s="90" t="s">
        <v>4</v>
      </c>
      <c r="F55" s="101" t="s">
        <v>313</v>
      </c>
      <c r="G55" s="92" t="s">
        <v>4</v>
      </c>
    </row>
    <row r="56" spans="1:7" ht="15">
      <c r="A56" s="87" t="s">
        <v>6</v>
      </c>
      <c r="B56" s="190" t="s">
        <v>470</v>
      </c>
      <c r="C56" s="102" t="s">
        <v>54</v>
      </c>
      <c r="D56" s="126" t="s">
        <v>557</v>
      </c>
      <c r="E56" s="90" t="s">
        <v>4</v>
      </c>
      <c r="F56" s="97"/>
      <c r="G56" s="92" t="s">
        <v>4</v>
      </c>
    </row>
    <row r="57" spans="1:7" ht="45" customHeight="1">
      <c r="A57" s="87" t="s">
        <v>6</v>
      </c>
      <c r="B57" s="191"/>
      <c r="C57" s="94" t="s">
        <v>65</v>
      </c>
      <c r="D57" s="136" t="s">
        <v>558</v>
      </c>
      <c r="E57" s="90" t="s">
        <v>4</v>
      </c>
      <c r="F57" s="95"/>
      <c r="G57" s="92" t="s">
        <v>4</v>
      </c>
    </row>
    <row r="58" spans="1:7" ht="15">
      <c r="A58" s="87" t="s">
        <v>1</v>
      </c>
      <c r="B58" s="191"/>
      <c r="C58" s="94" t="s">
        <v>154</v>
      </c>
      <c r="D58" s="128" t="s">
        <v>250</v>
      </c>
      <c r="E58" s="90" t="s">
        <v>4</v>
      </c>
      <c r="F58" s="97"/>
      <c r="G58" s="92" t="s">
        <v>4</v>
      </c>
    </row>
    <row r="59" spans="1:7" s="90" customFormat="1" ht="15">
      <c r="A59" s="3"/>
      <c r="B59" s="191"/>
      <c r="C59" s="94" t="s">
        <v>53</v>
      </c>
      <c r="D59" s="129" t="s">
        <v>177</v>
      </c>
      <c r="E59" s="90" t="s">
        <v>4</v>
      </c>
      <c r="F59" s="97"/>
      <c r="G59" s="92" t="s">
        <v>4</v>
      </c>
    </row>
    <row r="60" spans="1:7" s="90" customFormat="1" ht="15">
      <c r="A60" s="3"/>
      <c r="B60" s="191"/>
      <c r="C60" s="94" t="s">
        <v>91</v>
      </c>
      <c r="D60" s="129" t="s">
        <v>484</v>
      </c>
      <c r="E60" s="90" t="s">
        <v>4</v>
      </c>
      <c r="F60" s="97"/>
      <c r="G60" s="92" t="s">
        <v>4</v>
      </c>
    </row>
    <row r="61" spans="1:7" s="90" customFormat="1" ht="15.75" thickBot="1">
      <c r="A61" s="3"/>
      <c r="B61" s="192"/>
      <c r="C61" s="100" t="s">
        <v>328</v>
      </c>
      <c r="D61" s="124" t="s">
        <v>559</v>
      </c>
      <c r="E61" s="90" t="s">
        <v>4</v>
      </c>
      <c r="F61" s="101"/>
      <c r="G61" s="92" t="s">
        <v>4</v>
      </c>
    </row>
    <row r="62" spans="1:4" s="90" customFormat="1" ht="15">
      <c r="A62" s="3"/>
      <c r="B62" s="3"/>
      <c r="C62" s="104"/>
      <c r="D62" s="105"/>
    </row>
    <row r="63" spans="1:4" s="90" customFormat="1" ht="15">
      <c r="A63" s="3"/>
      <c r="B63" s="3"/>
      <c r="C63" s="104"/>
      <c r="D63" s="105"/>
    </row>
    <row r="64" spans="1:4" s="90" customFormat="1" ht="15">
      <c r="A64" s="3"/>
      <c r="B64" s="3"/>
      <c r="C64" s="104"/>
      <c r="D64" s="105"/>
    </row>
    <row r="65" spans="1:4" s="90" customFormat="1" ht="15">
      <c r="A65" s="3"/>
      <c r="B65" s="3"/>
      <c r="C65" s="104"/>
      <c r="D65" s="105"/>
    </row>
    <row r="66" spans="1:4" s="90" customFormat="1" ht="15">
      <c r="A66" s="3"/>
      <c r="B66" s="3"/>
      <c r="C66" s="104"/>
      <c r="D66" s="106"/>
    </row>
    <row r="67" spans="1:4" s="90" customFormat="1" ht="15">
      <c r="A67" s="3"/>
      <c r="B67" s="3"/>
      <c r="C67" s="104"/>
      <c r="D67" s="105"/>
    </row>
    <row r="68" spans="1:4" s="90" customFormat="1" ht="15">
      <c r="A68" s="3"/>
      <c r="B68" s="3"/>
      <c r="C68" s="107"/>
      <c r="D68" s="106"/>
    </row>
    <row r="69" spans="1:4" s="90" customFormat="1" ht="15">
      <c r="A69" s="3"/>
      <c r="B69" s="3"/>
      <c r="C69" s="104"/>
      <c r="D69" s="105"/>
    </row>
    <row r="70" spans="1:4" s="90" customFormat="1" ht="15">
      <c r="A70" s="3"/>
      <c r="B70" s="3"/>
      <c r="C70" s="104"/>
      <c r="D70" s="105"/>
    </row>
    <row r="71" spans="1:4" s="90" customFormat="1" ht="15">
      <c r="A71" s="3"/>
      <c r="B71" s="3"/>
      <c r="C71" s="104"/>
      <c r="D71" s="105"/>
    </row>
    <row r="72" spans="1:4" s="90" customFormat="1" ht="15">
      <c r="A72" s="3"/>
      <c r="B72" s="3"/>
      <c r="C72" s="104"/>
      <c r="D72" s="105"/>
    </row>
    <row r="73" spans="1:4" s="90" customFormat="1" ht="15">
      <c r="A73" s="3"/>
      <c r="B73" s="3"/>
      <c r="C73" s="104"/>
      <c r="D73" s="106"/>
    </row>
    <row r="74" spans="1:4" s="90" customFormat="1" ht="15">
      <c r="A74" s="3"/>
      <c r="B74" s="3"/>
      <c r="C74" s="104"/>
      <c r="D74" s="105"/>
    </row>
    <row r="75" spans="1:4" s="90" customFormat="1" ht="15">
      <c r="A75" s="3"/>
      <c r="B75" s="3"/>
      <c r="C75" s="107"/>
      <c r="D75" s="108"/>
    </row>
    <row r="76" spans="1:4" s="90" customFormat="1" ht="15">
      <c r="A76" s="3"/>
      <c r="B76" s="3"/>
      <c r="C76" s="104"/>
      <c r="D76" s="105"/>
    </row>
    <row r="77" spans="1:4" s="90" customFormat="1" ht="15">
      <c r="A77" s="3"/>
      <c r="B77" s="3"/>
      <c r="C77" s="104"/>
      <c r="D77" s="105"/>
    </row>
    <row r="78" spans="1:4" s="90" customFormat="1" ht="15">
      <c r="A78" s="3"/>
      <c r="B78" s="3"/>
      <c r="C78" s="104"/>
      <c r="D78" s="105"/>
    </row>
    <row r="79" spans="1:4" s="90" customFormat="1" ht="15">
      <c r="A79" s="3"/>
      <c r="B79" s="3"/>
      <c r="C79" s="104"/>
      <c r="D79" s="105"/>
    </row>
    <row r="80" spans="1:4" s="90" customFormat="1" ht="15">
      <c r="A80" s="3"/>
      <c r="B80" s="3"/>
      <c r="C80" s="104"/>
      <c r="D80" s="106"/>
    </row>
    <row r="81" spans="1:4" s="90" customFormat="1" ht="15">
      <c r="A81" s="3"/>
      <c r="B81" s="3"/>
      <c r="C81" s="104"/>
      <c r="D81" s="105"/>
    </row>
    <row r="82" spans="1:4" s="90" customFormat="1" ht="15">
      <c r="A82" s="3"/>
      <c r="B82" s="3"/>
      <c r="C82" s="107"/>
      <c r="D82" s="106"/>
    </row>
    <row r="83" spans="1:4" s="90" customFormat="1" ht="15">
      <c r="A83" s="3"/>
      <c r="B83" s="3"/>
      <c r="C83" s="104"/>
      <c r="D83" s="106"/>
    </row>
    <row r="84" spans="1:4" s="90" customFormat="1" ht="15">
      <c r="A84" s="3"/>
      <c r="B84" s="3"/>
      <c r="C84" s="104"/>
      <c r="D84" s="106"/>
    </row>
    <row r="85" spans="1:4" s="90" customFormat="1" ht="15">
      <c r="A85" s="3"/>
      <c r="B85" s="3"/>
      <c r="C85" s="104"/>
      <c r="D85" s="106"/>
    </row>
    <row r="86" spans="1:4" s="90" customFormat="1" ht="15">
      <c r="A86" s="3"/>
      <c r="B86" s="3"/>
      <c r="C86" s="104"/>
      <c r="D86" s="106"/>
    </row>
    <row r="87" spans="1:4" s="90" customFormat="1" ht="15">
      <c r="A87" s="3"/>
      <c r="B87" s="3"/>
      <c r="C87" s="104"/>
      <c r="D87" s="106"/>
    </row>
    <row r="88" spans="1:4" s="90" customFormat="1" ht="15">
      <c r="A88" s="3"/>
      <c r="B88" s="3"/>
      <c r="C88" s="104"/>
      <c r="D88" s="106"/>
    </row>
    <row r="89" spans="1:4" s="90" customFormat="1" ht="15">
      <c r="A89" s="3"/>
      <c r="B89" s="3"/>
      <c r="C89" s="107"/>
      <c r="D89" s="106"/>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5"/>
    </row>
    <row r="94" spans="1:4" s="90" customFormat="1" ht="15">
      <c r="A94" s="3"/>
      <c r="B94" s="3"/>
      <c r="C94" s="104"/>
      <c r="D94" s="106"/>
    </row>
    <row r="95" spans="1:4" s="90" customFormat="1" ht="15">
      <c r="A95" s="3"/>
      <c r="B95" s="3"/>
      <c r="C95" s="104"/>
      <c r="D95" s="105"/>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6"/>
    </row>
    <row r="100" spans="1:4" s="90" customFormat="1" ht="15">
      <c r="A100" s="3"/>
      <c r="B100" s="3"/>
      <c r="C100" s="104"/>
      <c r="D100" s="105"/>
    </row>
    <row r="101" spans="1:4" s="90" customFormat="1" ht="15">
      <c r="A101" s="3"/>
      <c r="B101" s="3"/>
      <c r="C101" s="107"/>
      <c r="D101" s="109"/>
    </row>
    <row r="102" spans="1:4" s="90" customFormat="1" ht="15">
      <c r="A102" s="3"/>
      <c r="B102" s="3"/>
      <c r="C102" s="104"/>
      <c r="D102" s="106"/>
    </row>
    <row r="103" spans="1:4" s="90" customFormat="1" ht="15">
      <c r="A103" s="3"/>
      <c r="B103" s="3"/>
      <c r="C103" s="104"/>
      <c r="D103" s="105"/>
    </row>
    <row r="104" spans="1:4" s="90" customFormat="1" ht="15">
      <c r="A104" s="3"/>
      <c r="B104" s="3"/>
      <c r="C104" s="104"/>
      <c r="D104" s="105"/>
    </row>
    <row r="105" spans="1:4" s="90" customFormat="1" ht="15">
      <c r="A105" s="3"/>
      <c r="B105" s="3"/>
      <c r="C105" s="104"/>
      <c r="D105" s="105"/>
    </row>
    <row r="106" spans="1:4" s="90" customFormat="1" ht="15">
      <c r="A106" s="3"/>
      <c r="B106" s="3"/>
      <c r="C106" s="107"/>
      <c r="D106" s="106"/>
    </row>
    <row r="107" spans="1:4" s="90" customFormat="1" ht="15">
      <c r="A107" s="3"/>
      <c r="B107" s="3"/>
      <c r="C107" s="104"/>
      <c r="D107" s="105"/>
    </row>
    <row r="108" spans="1:4" s="90" customFormat="1" ht="15">
      <c r="A108" s="3"/>
      <c r="B108" s="3"/>
      <c r="C108" s="104"/>
      <c r="D108" s="105"/>
    </row>
    <row r="109" spans="1:4" s="90" customFormat="1" ht="15">
      <c r="A109" s="3"/>
      <c r="B109" s="3"/>
      <c r="C109" s="104"/>
      <c r="D109" s="105"/>
    </row>
    <row r="110" spans="1:4" s="90" customFormat="1" ht="15">
      <c r="A110" s="3"/>
      <c r="B110" s="3"/>
      <c r="C110" s="104"/>
      <c r="D110" s="105"/>
    </row>
    <row r="111" spans="1:4" s="90" customFormat="1" ht="15">
      <c r="A111" s="3"/>
      <c r="B111" s="3"/>
      <c r="C111" s="104"/>
      <c r="D111" s="105"/>
    </row>
    <row r="112" spans="1:4" s="90" customFormat="1" ht="15">
      <c r="A112" s="3"/>
      <c r="B112" s="3"/>
      <c r="C112" s="104"/>
      <c r="D112" s="106"/>
    </row>
    <row r="113" spans="1:4" s="90" customFormat="1" ht="15">
      <c r="A113" s="3"/>
      <c r="B113" s="3"/>
      <c r="C113" s="107"/>
      <c r="D113" s="106"/>
    </row>
    <row r="114" spans="1:4" s="90" customFormat="1" ht="15">
      <c r="A114" s="3"/>
      <c r="B114" s="3"/>
      <c r="C114" s="104"/>
      <c r="D114" s="105"/>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7"/>
      <c r="D118" s="106"/>
    </row>
    <row r="119" spans="1:4" s="90" customFormat="1" ht="15">
      <c r="A119" s="3"/>
      <c r="B119" s="3"/>
      <c r="C119" s="104"/>
      <c r="D119" s="105"/>
    </row>
    <row r="120" spans="1:4" s="90" customFormat="1" ht="15">
      <c r="A120" s="3"/>
      <c r="B120" s="3"/>
      <c r="C120" s="104"/>
      <c r="D120" s="106"/>
    </row>
    <row r="121" spans="1:4" s="90" customFormat="1" ht="15">
      <c r="A121" s="3"/>
      <c r="B121" s="3"/>
      <c r="C121" s="104"/>
      <c r="D121" s="105"/>
    </row>
    <row r="122" spans="1:4" s="90" customFormat="1" ht="15">
      <c r="A122" s="3"/>
      <c r="B122" s="3"/>
      <c r="C122" s="104"/>
      <c r="D122" s="105"/>
    </row>
    <row r="123" spans="1:4" s="90" customFormat="1" ht="15">
      <c r="A123" s="3"/>
      <c r="B123" s="3"/>
      <c r="C123" s="104"/>
      <c r="D123" s="105"/>
    </row>
    <row r="124" spans="1:4" s="90" customFormat="1" ht="15">
      <c r="A124" s="3"/>
      <c r="B124" s="3"/>
      <c r="C124" s="104"/>
      <c r="D124" s="105"/>
    </row>
    <row r="125" spans="1:4" s="90" customFormat="1" ht="15">
      <c r="A125" s="3"/>
      <c r="B125" s="3"/>
      <c r="C125" s="107"/>
      <c r="D125" s="108"/>
    </row>
    <row r="126" spans="1:4" s="90" customFormat="1" ht="15">
      <c r="A126" s="3"/>
      <c r="B126" s="3"/>
      <c r="C126" s="104"/>
      <c r="D126" s="105"/>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7"/>
      <c r="D132" s="106"/>
    </row>
    <row r="133" spans="1:4" s="90" customFormat="1" ht="15">
      <c r="A133" s="3"/>
      <c r="B133" s="3"/>
      <c r="C133" s="104"/>
      <c r="D133" s="106"/>
    </row>
    <row r="134" spans="1:4" s="90" customFormat="1" ht="15">
      <c r="A134" s="3"/>
      <c r="B134" s="3"/>
      <c r="C134" s="104"/>
      <c r="D134" s="106"/>
    </row>
    <row r="135" spans="1:4" s="90" customFormat="1" ht="15">
      <c r="A135" s="3"/>
      <c r="B135" s="3"/>
      <c r="C135" s="104"/>
      <c r="D135" s="106"/>
    </row>
    <row r="136" spans="1:4" s="90" customFormat="1" ht="15">
      <c r="A136" s="3"/>
      <c r="B136" s="3"/>
      <c r="C136" s="104"/>
      <c r="D136" s="106"/>
    </row>
    <row r="137" spans="1:4" s="90" customFormat="1" ht="15">
      <c r="A137" s="3"/>
      <c r="B137" s="3"/>
      <c r="C137" s="104"/>
      <c r="D137" s="106"/>
    </row>
    <row r="138" spans="1:4" s="90" customFormat="1" ht="15">
      <c r="A138" s="3"/>
      <c r="B138" s="3"/>
      <c r="C138" s="104"/>
      <c r="D138" s="106"/>
    </row>
    <row r="139" spans="1:4" s="90" customFormat="1" ht="15">
      <c r="A139" s="3"/>
      <c r="B139" s="3"/>
      <c r="C139" s="107"/>
      <c r="D139" s="106"/>
    </row>
    <row r="140" spans="1:4" s="90" customFormat="1" ht="15">
      <c r="A140" s="3"/>
      <c r="B140" s="3"/>
      <c r="C140" s="104"/>
      <c r="D140" s="105"/>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4"/>
      <c r="D145" s="105"/>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4"/>
      <c r="D152" s="105"/>
    </row>
    <row r="153" spans="1:4" s="90" customFormat="1" ht="15">
      <c r="A153" s="3"/>
      <c r="B153" s="3"/>
      <c r="C153" s="107"/>
      <c r="D153" s="106"/>
    </row>
    <row r="154" spans="1:4" s="90" customFormat="1" ht="15">
      <c r="A154" s="3"/>
      <c r="B154" s="3"/>
      <c r="C154" s="104"/>
      <c r="D154" s="105"/>
    </row>
    <row r="155" spans="1:4" s="90" customFormat="1" ht="15">
      <c r="A155" s="3"/>
      <c r="B155" s="3"/>
      <c r="C155" s="104"/>
      <c r="D155" s="105"/>
    </row>
    <row r="156" spans="1:4" s="90" customFormat="1" ht="15">
      <c r="A156" s="3"/>
      <c r="B156" s="3"/>
      <c r="C156" s="104"/>
      <c r="D156" s="105"/>
    </row>
    <row r="157" spans="1:4" s="90" customFormat="1" ht="15">
      <c r="A157" s="3"/>
      <c r="B157" s="3"/>
      <c r="C157" s="104"/>
      <c r="D157" s="105"/>
    </row>
    <row r="158" spans="1:4" s="90" customFormat="1" ht="15">
      <c r="A158" s="3"/>
      <c r="B158" s="3"/>
      <c r="C158" s="104"/>
      <c r="D158" s="105"/>
    </row>
    <row r="159" spans="1:4" s="90" customFormat="1" ht="15">
      <c r="A159" s="3"/>
      <c r="B159" s="3"/>
      <c r="C159" s="104"/>
      <c r="D159" s="105"/>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7"/>
      <c r="D163" s="109"/>
    </row>
    <row r="164" spans="1:4" s="90" customFormat="1" ht="15">
      <c r="A164" s="3"/>
      <c r="B164" s="3"/>
      <c r="C164" s="104"/>
      <c r="D164" s="105"/>
    </row>
    <row r="165" spans="1:4" s="90" customFormat="1" ht="15">
      <c r="A165" s="3"/>
      <c r="B165" s="3"/>
      <c r="C165" s="104"/>
      <c r="D165" s="106"/>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6"/>
    </row>
    <row r="173" spans="1:4" s="90" customFormat="1" ht="15">
      <c r="A173" s="3"/>
      <c r="B173" s="3"/>
      <c r="C173" s="104"/>
      <c r="D173" s="106"/>
    </row>
    <row r="174" spans="1:4" s="90" customFormat="1" ht="15">
      <c r="A174" s="3"/>
      <c r="B174" s="3"/>
      <c r="C174" s="104"/>
      <c r="D174" s="106"/>
    </row>
    <row r="175" spans="1:4" s="90" customFormat="1" ht="15">
      <c r="A175" s="3"/>
      <c r="B175" s="3"/>
      <c r="C175" s="104"/>
      <c r="D175" s="106"/>
    </row>
    <row r="176" spans="1:4" s="90" customFormat="1" ht="15">
      <c r="A176" s="3"/>
      <c r="B176" s="3"/>
      <c r="C176" s="104"/>
      <c r="D176" s="106"/>
    </row>
    <row r="177" spans="1:4" s="90" customFormat="1" ht="15">
      <c r="A177" s="3"/>
      <c r="B177" s="3"/>
      <c r="C177" s="104"/>
      <c r="D177" s="106"/>
    </row>
    <row r="178" spans="1:4" s="90" customFormat="1" ht="15">
      <c r="A178" s="3"/>
      <c r="B178" s="3"/>
      <c r="C178" s="104"/>
      <c r="D178" s="106"/>
    </row>
    <row r="179" spans="1:4" s="90" customFormat="1" ht="15">
      <c r="A179" s="3"/>
      <c r="B179" s="3"/>
      <c r="C179" s="104"/>
      <c r="D179" s="106"/>
    </row>
    <row r="180" spans="1:4" s="90" customFormat="1" ht="15">
      <c r="A180" s="3"/>
      <c r="B180" s="3"/>
      <c r="C180" s="104"/>
      <c r="D180" s="106"/>
    </row>
    <row r="181" spans="1:4" s="90" customFormat="1" ht="15">
      <c r="A181" s="3"/>
      <c r="B181" s="3"/>
      <c r="C181" s="104"/>
      <c r="D181" s="106"/>
    </row>
    <row r="182" spans="1:4" s="90" customFormat="1" ht="15">
      <c r="A182" s="3"/>
      <c r="B182" s="3"/>
      <c r="C182" s="104"/>
      <c r="D182" s="105"/>
    </row>
    <row r="183" spans="1:4" s="90" customFormat="1" ht="15">
      <c r="A183" s="3"/>
      <c r="B183" s="3"/>
      <c r="C183" s="104"/>
      <c r="D183" s="105"/>
    </row>
    <row r="184" spans="1:4" s="90" customFormat="1" ht="15">
      <c r="A184" s="3"/>
      <c r="B184" s="3"/>
      <c r="C184" s="104"/>
      <c r="D184" s="105"/>
    </row>
    <row r="185" spans="1:4" s="90" customFormat="1" ht="15">
      <c r="A185" s="3"/>
      <c r="B185" s="3"/>
      <c r="C185" s="104"/>
      <c r="D185" s="105"/>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5"/>
    </row>
    <row r="193" spans="1:4" s="90" customFormat="1" ht="15">
      <c r="A193" s="3"/>
      <c r="B193" s="3"/>
      <c r="C193" s="104"/>
      <c r="D193" s="105"/>
    </row>
    <row r="194" spans="1:4" s="90" customFormat="1" ht="15">
      <c r="A194" s="3"/>
      <c r="B194" s="3"/>
      <c r="C194" s="104"/>
      <c r="D194" s="105"/>
    </row>
    <row r="195" spans="1:4" s="90" customFormat="1" ht="15">
      <c r="A195" s="3"/>
      <c r="B195" s="3"/>
      <c r="C195" s="104"/>
      <c r="D195" s="105"/>
    </row>
    <row r="196" spans="1:4" s="90" customFormat="1" ht="15">
      <c r="A196" s="3"/>
      <c r="B196" s="3"/>
      <c r="C196" s="104"/>
      <c r="D196" s="105"/>
    </row>
    <row r="197" spans="1:4" s="90" customFormat="1" ht="15">
      <c r="A197" s="3"/>
      <c r="B197" s="3"/>
      <c r="C197" s="104"/>
      <c r="D197" s="105"/>
    </row>
    <row r="198" spans="1:4" s="90" customFormat="1" ht="15">
      <c r="A198" s="3"/>
      <c r="B198" s="3"/>
      <c r="C198" s="104"/>
      <c r="D198" s="105"/>
    </row>
    <row r="199" spans="1:4" s="90" customFormat="1" ht="15">
      <c r="A199" s="3"/>
      <c r="B199" s="3"/>
      <c r="C199" s="104"/>
      <c r="D199" s="105"/>
    </row>
    <row r="200" spans="1:4" s="90" customFormat="1" ht="15">
      <c r="A200" s="3"/>
      <c r="B200" s="3"/>
      <c r="C200" s="104"/>
      <c r="D200" s="105"/>
    </row>
    <row r="201" spans="1:4" s="90" customFormat="1" ht="15">
      <c r="A201" s="3"/>
      <c r="B201" s="3"/>
      <c r="C201" s="104"/>
      <c r="D201" s="105"/>
    </row>
    <row r="202" spans="1:4" s="90" customFormat="1" ht="15">
      <c r="A202" s="3"/>
      <c r="B202" s="3"/>
      <c r="C202" s="104"/>
      <c r="D202" s="106"/>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7"/>
      <c r="D208" s="109"/>
    </row>
    <row r="209" spans="1:4" s="90" customFormat="1" ht="15">
      <c r="A209" s="3"/>
      <c r="B209" s="3"/>
      <c r="C209" s="104"/>
      <c r="D209" s="106"/>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7"/>
      <c r="D215" s="110"/>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6"/>
    </row>
    <row r="231" spans="1:4" s="90" customFormat="1" ht="15">
      <c r="A231" s="3"/>
      <c r="B231" s="3"/>
      <c r="C231" s="104"/>
      <c r="D231" s="106"/>
    </row>
    <row r="232" spans="1:4" s="90" customFormat="1" ht="15">
      <c r="A232" s="3"/>
      <c r="B232" s="3"/>
      <c r="C232" s="104"/>
      <c r="D232" s="106"/>
    </row>
    <row r="233" spans="1:4" s="90" customFormat="1" ht="15">
      <c r="A233" s="3"/>
      <c r="B233" s="3"/>
      <c r="C233" s="104"/>
      <c r="D233" s="106"/>
    </row>
    <row r="234" spans="1:4" s="90" customFormat="1" ht="15">
      <c r="A234" s="3"/>
      <c r="B234" s="3"/>
      <c r="C234" s="104"/>
      <c r="D234" s="106"/>
    </row>
    <row r="235" spans="1:4" s="90" customFormat="1" ht="15">
      <c r="A235" s="3"/>
      <c r="B235" s="3"/>
      <c r="C235" s="107"/>
      <c r="D235" s="111"/>
    </row>
    <row r="236" spans="1:4" s="90" customFormat="1" ht="15">
      <c r="A236" s="3"/>
      <c r="B236" s="3"/>
      <c r="C236" s="104"/>
      <c r="D236" s="105"/>
    </row>
    <row r="237" spans="1:4" s="90" customFormat="1" ht="15">
      <c r="A237" s="3"/>
      <c r="B237" s="3"/>
      <c r="C237" s="104"/>
      <c r="D237" s="105"/>
    </row>
    <row r="238" spans="1:4" s="90" customFormat="1" ht="15">
      <c r="A238" s="3"/>
      <c r="B238" s="3"/>
      <c r="C238" s="107"/>
      <c r="D238" s="111"/>
    </row>
    <row r="239" spans="1:4" s="90" customFormat="1" ht="15">
      <c r="A239" s="3"/>
      <c r="B239" s="3"/>
      <c r="C239" s="104"/>
      <c r="D239" s="105"/>
    </row>
    <row r="240" spans="1:4" s="90" customFormat="1" ht="15">
      <c r="A240" s="3"/>
      <c r="B240" s="3"/>
      <c r="C240" s="104"/>
      <c r="D240" s="105"/>
    </row>
    <row r="241" spans="1:4" s="90" customFormat="1" ht="15">
      <c r="A241" s="3"/>
      <c r="B241" s="3"/>
      <c r="C241" s="107"/>
      <c r="D241" s="111"/>
    </row>
    <row r="242" spans="1:4" s="90" customFormat="1" ht="15">
      <c r="A242" s="3"/>
      <c r="B242" s="3"/>
      <c r="C242" s="104"/>
      <c r="D242" s="105"/>
    </row>
    <row r="243" spans="1:4" s="90" customFormat="1" ht="15">
      <c r="A243" s="3"/>
      <c r="B243" s="3"/>
      <c r="C243" s="104"/>
      <c r="D243" s="105"/>
    </row>
    <row r="244" spans="1:4" s="90" customFormat="1" ht="15">
      <c r="A244" s="3"/>
      <c r="B244" s="3"/>
      <c r="C244" s="107"/>
      <c r="D244" s="111"/>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4"/>
      <c r="D248" s="105"/>
    </row>
    <row r="249" spans="1:4" s="90" customFormat="1" ht="15">
      <c r="A249" s="3"/>
      <c r="B249" s="3"/>
      <c r="C249" s="104"/>
      <c r="D249" s="105"/>
    </row>
    <row r="250" spans="1:4" s="90" customFormat="1" ht="15">
      <c r="A250" s="3"/>
      <c r="B250" s="3"/>
      <c r="C250" s="104"/>
      <c r="D250" s="105"/>
    </row>
    <row r="251" spans="1:4" s="90" customFormat="1" ht="15">
      <c r="A251" s="3"/>
      <c r="B251" s="3"/>
      <c r="C251" s="104"/>
      <c r="D251" s="106"/>
    </row>
    <row r="252" spans="1:4" s="90" customFormat="1" ht="15">
      <c r="A252" s="3"/>
      <c r="B252" s="3"/>
      <c r="C252" s="104"/>
      <c r="D252" s="105"/>
    </row>
    <row r="253" spans="1:4" s="90" customFormat="1" ht="15">
      <c r="A253" s="3"/>
      <c r="B253" s="3"/>
      <c r="C253" s="104"/>
      <c r="D253" s="105"/>
    </row>
    <row r="254" spans="1:4" s="90" customFormat="1" ht="15">
      <c r="A254" s="3"/>
      <c r="B254" s="3"/>
      <c r="C254" s="104"/>
      <c r="D254" s="105"/>
    </row>
    <row r="255" spans="1:4" s="90" customFormat="1" ht="15">
      <c r="A255" s="3"/>
      <c r="B255" s="3"/>
      <c r="C255" s="104"/>
      <c r="D255" s="105"/>
    </row>
    <row r="256" spans="1:4" s="90" customFormat="1" ht="15">
      <c r="A256" s="3"/>
      <c r="B256" s="3"/>
      <c r="C256" s="104"/>
      <c r="D256" s="105"/>
    </row>
    <row r="257" spans="1:4" s="90" customFormat="1" ht="15">
      <c r="A257" s="3"/>
      <c r="B257" s="3"/>
      <c r="C257" s="107"/>
      <c r="D257" s="112"/>
    </row>
    <row r="258" spans="1:4" s="90" customFormat="1" ht="15">
      <c r="A258" s="3"/>
      <c r="B258" s="3"/>
      <c r="C258" s="104"/>
      <c r="D258" s="105"/>
    </row>
    <row r="259" spans="1:4" s="90" customFormat="1" ht="15">
      <c r="A259" s="3"/>
      <c r="B259" s="3"/>
      <c r="C259" s="104"/>
      <c r="D259" s="105"/>
    </row>
    <row r="260" spans="1:4" s="90" customFormat="1" ht="15">
      <c r="A260" s="3"/>
      <c r="B260" s="3"/>
      <c r="C260" s="104"/>
      <c r="D260" s="105"/>
    </row>
    <row r="261" spans="1:4" s="90" customFormat="1" ht="15">
      <c r="A261" s="3"/>
      <c r="B261" s="3"/>
      <c r="C261" s="104"/>
      <c r="D261" s="105"/>
    </row>
    <row r="262" spans="1:4" s="90" customFormat="1" ht="15">
      <c r="A262" s="3"/>
      <c r="B262" s="3"/>
      <c r="C262" s="104"/>
      <c r="D262" s="105"/>
    </row>
    <row r="263" spans="1:4" s="90" customFormat="1" ht="15">
      <c r="A263" s="3"/>
      <c r="B263" s="3"/>
      <c r="C263" s="104"/>
      <c r="D263" s="106"/>
    </row>
    <row r="264" spans="1:4" s="90" customFormat="1" ht="15">
      <c r="A264" s="3"/>
      <c r="B264" s="3"/>
      <c r="C264" s="104"/>
      <c r="D264" s="106"/>
    </row>
    <row r="265" spans="1:4" s="90" customFormat="1" ht="15">
      <c r="A265" s="3"/>
      <c r="B265" s="3"/>
      <c r="C265" s="104"/>
      <c r="D265" s="106"/>
    </row>
    <row r="266" spans="1:4" s="90" customFormat="1" ht="15">
      <c r="A266" s="3"/>
      <c r="B266" s="3"/>
      <c r="C266" s="104"/>
      <c r="D266" s="106"/>
    </row>
    <row r="267" spans="1:4" s="90" customFormat="1" ht="15">
      <c r="A267" s="3"/>
      <c r="B267" s="3"/>
      <c r="C267" s="104"/>
      <c r="D267" s="106"/>
    </row>
    <row r="268" spans="1:4" s="90" customFormat="1" ht="15">
      <c r="A268" s="3"/>
      <c r="B268" s="3"/>
      <c r="C268" s="104"/>
      <c r="D268" s="106"/>
    </row>
    <row r="269" spans="1:4" s="90" customFormat="1" ht="15">
      <c r="A269" s="3"/>
      <c r="B269" s="3"/>
      <c r="C269" s="107"/>
      <c r="D269" s="106"/>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7"/>
      <c r="D276" s="108"/>
    </row>
    <row r="277" spans="1:4" s="90" customFormat="1" ht="15">
      <c r="A277" s="3"/>
      <c r="B277" s="3"/>
      <c r="C277" s="104"/>
      <c r="D277" s="105"/>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7"/>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4"/>
      <c r="D289" s="106"/>
    </row>
    <row r="290" spans="1:4" s="90" customFormat="1" ht="15">
      <c r="A290" s="3"/>
      <c r="B290" s="3"/>
      <c r="C290" s="107"/>
      <c r="D290" s="106"/>
    </row>
    <row r="291" spans="1:4" s="90" customFormat="1" ht="15">
      <c r="A291" s="3"/>
      <c r="B291" s="3"/>
      <c r="C291" s="104"/>
      <c r="D291" s="106"/>
    </row>
    <row r="292" spans="1:4" s="90" customFormat="1" ht="15">
      <c r="A292" s="3"/>
      <c r="B292" s="3"/>
      <c r="C292" s="104"/>
      <c r="D292" s="106"/>
    </row>
    <row r="293" spans="1:4" s="90" customFormat="1" ht="15">
      <c r="A293" s="3"/>
      <c r="B293" s="3"/>
      <c r="C293" s="104"/>
      <c r="D293" s="106"/>
    </row>
    <row r="294" spans="1:4" s="90" customFormat="1" ht="15">
      <c r="A294" s="3"/>
      <c r="B294" s="3"/>
      <c r="C294" s="104"/>
      <c r="D294" s="106"/>
    </row>
    <row r="295" spans="1:4" s="90" customFormat="1" ht="15">
      <c r="A295" s="3"/>
      <c r="B295" s="3"/>
      <c r="C295" s="104"/>
      <c r="D295" s="106"/>
    </row>
    <row r="296" spans="1:4" s="90" customFormat="1" ht="15">
      <c r="A296" s="3"/>
      <c r="B296" s="3"/>
      <c r="C296" s="104"/>
      <c r="D296" s="106"/>
    </row>
    <row r="297" spans="1:4" s="90" customFormat="1" ht="15">
      <c r="A297" s="3"/>
      <c r="B297" s="3"/>
      <c r="C297" s="104"/>
      <c r="D297" s="106"/>
    </row>
    <row r="298" spans="1:4" s="90" customFormat="1" ht="15">
      <c r="A298" s="3"/>
      <c r="B298" s="3"/>
      <c r="C298" s="104"/>
      <c r="D298" s="106"/>
    </row>
    <row r="299" spans="1:4" s="90" customFormat="1" ht="15">
      <c r="A299" s="3"/>
      <c r="B299" s="3"/>
      <c r="C299" s="104"/>
      <c r="D299" s="106"/>
    </row>
    <row r="300" spans="1:4" s="90" customFormat="1" ht="15">
      <c r="A300" s="3"/>
      <c r="B300" s="3"/>
      <c r="C300" s="104"/>
      <c r="D300" s="106"/>
    </row>
    <row r="301" spans="1:4" s="90" customFormat="1" ht="15">
      <c r="A301" s="3"/>
      <c r="B301" s="3"/>
      <c r="C301" s="104"/>
      <c r="D301" s="106"/>
    </row>
    <row r="302" spans="1:4" s="90" customFormat="1" ht="15">
      <c r="A302" s="3"/>
      <c r="B302" s="3"/>
      <c r="C302" s="104"/>
      <c r="D302" s="106"/>
    </row>
    <row r="303" spans="1:4" s="90" customFormat="1" ht="15">
      <c r="A303" s="3"/>
      <c r="B303" s="3"/>
      <c r="C303" s="104"/>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7"/>
      <c r="D308" s="106"/>
    </row>
    <row r="309" spans="1:4" s="90" customFormat="1" ht="15">
      <c r="A309" s="3"/>
      <c r="B309" s="3"/>
      <c r="C309" s="104"/>
      <c r="D309" s="106"/>
    </row>
    <row r="310" spans="1:4" s="90" customFormat="1" ht="15">
      <c r="A310" s="3"/>
      <c r="B310" s="3"/>
      <c r="C310" s="104"/>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4"/>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7"/>
      <c r="D337" s="113"/>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4"/>
      <c r="D357" s="106"/>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7"/>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14"/>
      <c r="D405" s="86"/>
    </row>
    <row r="406" spans="1:4" s="90" customFormat="1" ht="15">
      <c r="A406" s="3"/>
      <c r="B406" s="3"/>
      <c r="C406" s="114"/>
      <c r="D406" s="86"/>
    </row>
    <row r="407" spans="1:4" s="90" customFormat="1" ht="15">
      <c r="A407" s="3"/>
      <c r="B407" s="3"/>
      <c r="C407" s="114"/>
      <c r="D407" s="86"/>
    </row>
  </sheetData>
  <sheetProtection sheet="1" formatRows="0" selectLockedCells="1"/>
  <autoFilter ref="A1:A407"/>
  <mergeCells count="10">
    <mergeCell ref="B56:B61"/>
    <mergeCell ref="B50:B55"/>
    <mergeCell ref="B28:B33"/>
    <mergeCell ref="B14:B15"/>
    <mergeCell ref="B16:B20"/>
    <mergeCell ref="B3:B13"/>
    <mergeCell ref="B40:B44"/>
    <mergeCell ref="B45:B49"/>
    <mergeCell ref="B23:B27"/>
    <mergeCell ref="B34:B39"/>
  </mergeCells>
  <conditionalFormatting sqref="D12 D30:D33 D22:D24 D2:D4">
    <cfRule type="containsBlanks" priority="23" dxfId="0" stopIfTrue="1">
      <formula>LEN(TRIM(D2))=0</formula>
    </cfRule>
  </conditionalFormatting>
  <conditionalFormatting sqref="D21">
    <cfRule type="containsBlanks" priority="22" dxfId="0" stopIfTrue="1">
      <formula>LEN(TRIM(D21))=0</formula>
    </cfRule>
  </conditionalFormatting>
  <conditionalFormatting sqref="D7">
    <cfRule type="containsBlanks" priority="21" dxfId="0" stopIfTrue="1">
      <formula>LEN(TRIM(D7))=0</formula>
    </cfRule>
  </conditionalFormatting>
  <conditionalFormatting sqref="D5">
    <cfRule type="containsBlanks" priority="19" dxfId="0" stopIfTrue="1">
      <formula>LEN(TRIM(D5))=0</formula>
    </cfRule>
  </conditionalFormatting>
  <conditionalFormatting sqref="D36:D38">
    <cfRule type="containsBlanks" priority="18" dxfId="0" stopIfTrue="1">
      <formula>LEN(TRIM(D36))=0</formula>
    </cfRule>
  </conditionalFormatting>
  <conditionalFormatting sqref="D28">
    <cfRule type="containsBlanks" priority="15" dxfId="0" stopIfTrue="1">
      <formula>LEN(TRIM(D28))=0</formula>
    </cfRule>
  </conditionalFormatting>
  <conditionalFormatting sqref="D34">
    <cfRule type="containsBlanks" priority="13" dxfId="0" stopIfTrue="1">
      <formula>LEN(TRIM(D34))=0</formula>
    </cfRule>
  </conditionalFormatting>
  <conditionalFormatting sqref="D25">
    <cfRule type="containsBlanks" priority="11" dxfId="0" stopIfTrue="1">
      <formula>LEN(TRIM(D25))=0</formula>
    </cfRule>
  </conditionalFormatting>
  <conditionalFormatting sqref="D39">
    <cfRule type="containsBlanks" priority="10" dxfId="0" stopIfTrue="1">
      <formula>LEN(TRIM(D39))=0</formula>
    </cfRule>
  </conditionalFormatting>
  <conditionalFormatting sqref="D10">
    <cfRule type="containsBlanks" priority="1" dxfId="0" stopIfTrue="1">
      <formula>LEN(TRIM(D10))=0</formula>
    </cfRule>
  </conditionalFormatting>
  <dataValidations count="22">
    <dataValidation type="list" showInputMessage="1" showErrorMessage="1" promptTitle="Update frequency" prompt="Default is &quot;irregular&quot;." errorTitle="Value not valid" error="Please select a value from the drop down list" sqref="D12">
      <formula1>UpdateFrequency</formula1>
    </dataValidation>
    <dataValidation type="list" showInputMessage="1" showErrorMessage="1" promptTitle="Geographic area" prompt="Select the geographic area including the spatial coverage of the dataset."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52 D30 D36 D58">
      <formula1>Format</formula1>
    </dataValidation>
    <dataValidation type="list" showInputMessage="1" showErrorMessage="1" errorTitle="Value not valid" error="Please select a value from the drop down list" sqref="D53 D31 D37 D59">
      <formula1>AccessRestriction</formula1>
    </dataValidation>
    <dataValidation type="list" showInputMessage="1" showErrorMessage="1" errorTitle="Value not valid" error="Please select a value from the drop down list" sqref="D54 D32 D38 D60">
      <formula1>Licence</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42 D47">
      <formula1>1900</formula1>
      <formula2>YEAR(TODAY())+1</formula2>
    </dataValidation>
    <dataValidation type="list" showInputMessage="1" showErrorMessage="1" errorTitle="Value not valid" error="Please select a value from the drop down list" sqref="D7:D8">
      <formula1>EuroVocDomain</formula1>
    </dataValidation>
    <dataValidation type="textLength" showInputMessage="1" showErrorMessage="1" promptTitle="Dataset ID" prompt="The dataset ID is a short alphanumeric acronym (without white spaces) for the dataset. NB: The dataset ID cannot be longer than 80 chars." errorTitle="Dataset ID length not valid" error="The dataset is must between 2 and 80 chars long." sqref="D3">
      <formula1>2</formula1>
      <formula2>80</formula2>
    </dataValidation>
    <dataValidation allowBlank="1" showInputMessage="1" showErrorMessage="1" promptTitle="Dataset description" prompt="Short description of the dataset including (max 200 words):&#10;- What is important about his dataset&#10;- What contribution this dataset provides to policy-making and research &#10;&#10;" sqref="D5"/>
    <dataValidation allowBlank="1" showInputMessage="1" showErrorMessage="1" promptTitle="Dataset title" prompt="The dataset title must be short and informative (ideally, no longer than 80 chars, spaces included)." sqref="D4"/>
    <dataValidation allowBlank="1" showInputMessage="1" showErrorMessage="1" promptTitle="Dataset landing page" prompt="The page or website devoted to the dataset, where users can find all information and documentation on the dataset." sqref="D13"/>
    <dataValidation allowBlank="1" showInputMessage="1" showErrorMessage="1" promptTitle="Distribution title" prompt="The distribution title must be short and informative (&lt;60 chars), ideally including information on the distribution format and other technical characteristics." sqref="D28 D34"/>
    <dataValidation allowBlank="1" showInputMessage="1" showErrorMessage="1" promptTitle="Distribution description" prompt="Short description of the distribution (max 100 words)." sqref="D29 D35"/>
    <dataValidation allowBlank="1" showInputMessage="1" showErrorMessage="1" promptTitle="Publication URL / DOI URL" prompt="URL / DOI for direct download or of the download page.&#10;&#10;NB: This MUST BE and absolute URL - e.g.: http://doi.org/10.2788/607378" sqref="D44 D49"/>
    <dataValidation allowBlank="1" showInputMessage="1" showErrorMessage="1" promptTitle="Download URL / DOI URL" prompt="URL / DOI for direct download or of the download page.&#10;&#10;NB: This MUST BE and absolute URL." sqref="D55 D61"/>
    <dataValidation type="textLength" allowBlank="1" showInputMessage="1" showErrorMessage="1" promptTitle="Collection ID" prompt="This is ID assigned to the collection by the JRC Data Catalogue team." sqref="D2">
      <formula1>2</formula1>
      <formula2>80</formula2>
    </dataValidation>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D27">
      <formula1>AND(LEFT(D27,17)="http://orcid.org/",LEN(D27)=36)</formula1>
    </dataValidation>
    <dataValidation type="custom" allowBlank="1" showInputMessage="1" showErrorMessage="1" errorTitle="Not a valid email address" error="Please be sure you entered a valid email address." sqref="D22 D25">
      <formula1>SEARCH(".",D22,(SEARCH("@",D22,1))+2)</formula1>
    </dataValidation>
    <dataValidation allowBlank="1" showInputMessage="1" showErrorMessage="1" promptTitle="Authors' list" prompt="Please follows exactly the syntax used in the following example:&#10;&#10;Steinberger, R; Pouliquen, B; Kabadjov, M A; Van der Goot, E" sqref="D41 D46"/>
  </dataValidations>
  <hyperlinks>
    <hyperlink ref="F25" r:id="rId1" display="ralf.steinberger@jrc.ec.europa.eu"/>
    <hyperlink ref="F33" r:id="rId2" display="ftp://cidportal.jrc.ec.europa.eu/jrc-opendata/EMM/JRC-Names/LATEST/entity_uri.zip"/>
    <hyperlink ref="F5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44" r:id="rId7" display="http://arxiv.org/abs/1309.6162"/>
  </hyperlinks>
  <printOptions/>
  <pageMargins left="0.7" right="0.7" top="0.75" bottom="0.75" header="0.3" footer="0.3"/>
  <pageSetup horizontalDpi="600" verticalDpi="600" orientation="landscape" r:id="rId9"/>
  <legacyDrawing r:id="rId8"/>
</worksheet>
</file>

<file path=xl/worksheets/sheet3.xml><?xml version="1.0" encoding="utf-8"?>
<worksheet xmlns="http://schemas.openxmlformats.org/spreadsheetml/2006/main" xmlns:r="http://schemas.openxmlformats.org/officeDocument/2006/relationships">
  <sheetPr codeName="Sheet3"/>
  <dimension ref="A1:K21"/>
  <sheetViews>
    <sheetView zoomScalePageLayoutView="0" workbookViewId="0" topLeftCell="A1">
      <pane ySplit="1" topLeftCell="A2" activePane="bottomLeft" state="frozen"/>
      <selection pane="topLeft" activeCell="A1" sqref="A1"/>
      <selection pane="bottomLeft" activeCell="C19" sqref="C19"/>
    </sheetView>
  </sheetViews>
  <sheetFormatPr defaultColWidth="9.140625" defaultRowHeight="15"/>
  <cols>
    <col min="1" max="2" width="18.421875" style="90" customWidth="1"/>
    <col min="3" max="3" width="36.57421875" style="90" customWidth="1"/>
    <col min="4" max="4" width="18.28125" style="90" customWidth="1"/>
    <col min="5" max="5" width="36.57421875" style="90" customWidth="1"/>
    <col min="6" max="6" width="9.140625" style="90" hidden="1" customWidth="1"/>
    <col min="7" max="7" width="9.140625" style="90" customWidth="1"/>
    <col min="8" max="8" width="3.28125" style="90" customWidth="1"/>
    <col min="9" max="9" width="18.140625" style="90" customWidth="1"/>
    <col min="10" max="10" width="9.140625" style="90" customWidth="1"/>
    <col min="11" max="11" width="3.28125" style="90" customWidth="1"/>
    <col min="12" max="16384" width="9.140625" style="90" customWidth="1"/>
  </cols>
  <sheetData>
    <row r="1" spans="1:6" s="174" customFormat="1" ht="15">
      <c r="A1" s="176" t="s">
        <v>248</v>
      </c>
      <c r="B1" s="176" t="s">
        <v>247</v>
      </c>
      <c r="C1" s="176" t="s">
        <v>2</v>
      </c>
      <c r="D1" s="174" t="s">
        <v>410</v>
      </c>
      <c r="E1" s="174" t="s">
        <v>464</v>
      </c>
      <c r="F1" s="174" t="str">
        <f>CONCATENATE(F3,F4,F5,F6,F7,F8,F9,F10,F11,F12,F13,F14,F15,F16,F17,F18,F19,F20,F21)</f>
        <v>&lt;dct:creator&gt;&lt;foaf:Person&gt;&lt;foaf:name&gt;Gianluca Folloni&lt;/foaf:name&gt;&lt;foaf:givenName&gt;Gianluca&lt;/foaf:givenName&gt;&lt;foaf:familyName&gt;Folloni&lt;/foaf:familyName&gt;&lt;foaf:mbox rdf:resource="mailto:gianluca.folloni@ext.ec.europa.eu"/&gt;&lt;/foaf:Person&gt;&lt;/dct:creator&gt;&lt;dct:creator&gt;&lt;foaf:Person&gt;&lt;foaf:name&gt;Stefano Luzardi&lt;/foaf:name&gt;&lt;foaf:givenName&gt;Stefano&lt;/foaf:givenName&gt;&lt;foaf:familyName&gt;Luzardi&lt;/foaf:familyName&gt;&lt;foaf:mbox rdf:resource="mailto:stefano.luzardi@ext.ec.europa.eu"/&gt;&lt;/foaf:Person&gt;&lt;/dct:creator&gt;&lt;dct:creator&gt;&lt;foaf:Person&gt;&lt;foaf:name&gt;Stefano Lumachi&lt;/foaf:name&gt;&lt;foaf:givenName&gt;Stefano&lt;/foaf:givenName&gt;&lt;foaf:familyName&gt;Lumachi&lt;/foaf:familyName&gt;&lt;foaf:mbox rdf:resource="mailto:stefano.lumachi@ext.ec.europa.eu"/&gt;&lt;/foaf:Person&gt;&lt;/dct:creator&gt;</v>
      </c>
    </row>
    <row r="2" spans="1:5" ht="15.75" thickBot="1">
      <c r="A2" s="175" t="str">
        <f>IF(TRIM(Form!D23)="","",TRIM(Form!D23))</f>
        <v>Pravir</v>
      </c>
      <c r="B2" s="175" t="str">
        <f>IF(TRIM(Form!D24)="","",TRIM(Form!D24))</f>
        <v>Chawdhry</v>
      </c>
      <c r="C2" s="175" t="str">
        <f>IF(TRIM(Form!D25)="","",TRIM(Form!D25))</f>
        <v>pravir.chawdhry@ec.europa.eu</v>
      </c>
      <c r="D2" s="175">
        <f>IF(TRIM(Form!D26)="","",TRIM(Form!D26))</f>
      </c>
      <c r="E2" s="175">
        <f>IF(TRIM(Form!D27)="","",TRIM(Form!D27))</f>
      </c>
    </row>
    <row r="3" spans="1:11" ht="15">
      <c r="A3" s="173" t="s">
        <v>560</v>
      </c>
      <c r="B3" s="173" t="s">
        <v>561</v>
      </c>
      <c r="C3" s="173" t="s">
        <v>568</v>
      </c>
      <c r="D3" s="173"/>
      <c r="E3" s="173"/>
      <c r="F3" s="90" t="str">
        <f>_xlfn.IFERROR(IF(AND(TRIM(A3)&lt;&gt;"",TRIM(B3)&lt;&gt;""),CONCATENATE("&lt;dct:creator&gt;&lt;foaf:Person",IF(TRIM(E3)&lt;&gt;"",CONCATENATE(" rdf:about=""",TRIM(E3),"""&gt;"),"&gt;"),"&lt;foaf:name&gt;",TRIM(A3)," ",TRIM(B3),"&lt;/foaf:name&gt;","&lt;foaf:givenName&gt;",TRIM(A3),"&lt;/foaf:givenName&gt;","&lt;foaf:familyName&gt;",TRIM(B3),"&lt;/foaf:familyName&gt;",IF(TRIM(C3)&lt;&gt;"",CONCATENATE("&lt;foaf:mbox rdf:resource=""mailto:",LOWER(TRIM(C3)),"""/&gt;"),""),IF(TRIM(D3)&lt;&gt;"",CONCATENATE("&lt;dct:identifier rdf:datatype=""http://www.w3.org/1001/XMLSchema#string""&gt;",LOWER(TRIM(D3)),"&lt;/dct:identifier&gt;"),""),"&lt;/foaf:Person&gt;&lt;/dct:creator&gt;"),""),"")</f>
        <v>&lt;dct:creator&gt;&lt;foaf:Person&gt;&lt;foaf:name&gt;Gianluca Folloni&lt;/foaf:name&gt;&lt;foaf:givenName&gt;Gianluca&lt;/foaf:givenName&gt;&lt;foaf:familyName&gt;Folloni&lt;/foaf:familyName&gt;&lt;foaf:mbox rdf:resource="mailto:gianluca.folloni@ext.ec.europa.eu"/&gt;&lt;/foaf:Person&gt;&lt;/dct:creator&gt;</v>
      </c>
      <c r="H3" s="177"/>
      <c r="I3" s="178"/>
      <c r="J3" s="178"/>
      <c r="K3" s="179"/>
    </row>
    <row r="4" spans="1:11" ht="15">
      <c r="A4" s="173" t="s">
        <v>562</v>
      </c>
      <c r="B4" s="173" t="s">
        <v>563</v>
      </c>
      <c r="C4" s="173" t="s">
        <v>569</v>
      </c>
      <c r="D4" s="173"/>
      <c r="E4" s="173"/>
      <c r="F4" s="90" t="str">
        <f aca="true" t="shared" si="0" ref="F4:F21">_xlfn.IFERROR(IF(AND(TRIM(A4)&lt;&gt;"",TRIM(B4)&lt;&gt;""),CONCATENATE("&lt;dct:creator&gt;&lt;foaf:Person",IF(TRIM(E4)&lt;&gt;"",CONCATENATE(" rdf:about=""",TRIM(E4),"""&gt;"),"&gt;"),"&lt;foaf:name&gt;",TRIM(A4)," ",TRIM(B4),"&lt;/foaf:name&gt;","&lt;foaf:givenName&gt;",TRIM(A4),"&lt;/foaf:givenName&gt;","&lt;foaf:familyName&gt;",TRIM(B4),"&lt;/foaf:familyName&gt;",IF(TRIM(C4)&lt;&gt;"",CONCATENATE("&lt;foaf:mbox rdf:resource=""mailto:",LOWER(TRIM(C4)),"""/&gt;"),""),IF(TRIM(D4)&lt;&gt;"",CONCATENATE("&lt;dct:identifier rdf:datatype=""http://www.w3.org/1001/XMLSchema#string""&gt;",LOWER(TRIM(D4)),"&lt;/dct:identifier&gt;"),""),"&lt;/foaf:Person&gt;&lt;/dct:creator&gt;"),""),"")</f>
        <v>&lt;dct:creator&gt;&lt;foaf:Person&gt;&lt;foaf:name&gt;Stefano Luzardi&lt;/foaf:name&gt;&lt;foaf:givenName&gt;Stefano&lt;/foaf:givenName&gt;&lt;foaf:familyName&gt;Luzardi&lt;/foaf:familyName&gt;&lt;foaf:mbox rdf:resource="mailto:stefano.luzardi@ext.ec.europa.eu"/&gt;&lt;/foaf:Person&gt;&lt;/dct:creator&gt;</v>
      </c>
      <c r="H4" s="180"/>
      <c r="I4" s="193" t="s">
        <v>535</v>
      </c>
      <c r="J4" s="194"/>
      <c r="K4" s="181"/>
    </row>
    <row r="5" spans="1:11" ht="15" customHeight="1">
      <c r="A5" s="173" t="s">
        <v>562</v>
      </c>
      <c r="B5" s="173" t="s">
        <v>564</v>
      </c>
      <c r="C5" s="173" t="s">
        <v>570</v>
      </c>
      <c r="D5" s="173"/>
      <c r="E5" s="173"/>
      <c r="F5" s="90" t="str">
        <f t="shared" si="0"/>
        <v>&lt;dct:creator&gt;&lt;foaf:Person&gt;&lt;foaf:name&gt;Stefano Lumachi&lt;/foaf:name&gt;&lt;foaf:givenName&gt;Stefano&lt;/foaf:givenName&gt;&lt;foaf:familyName&gt;Lumachi&lt;/foaf:familyName&gt;&lt;foaf:mbox rdf:resource="mailto:stefano.lumachi@ext.ec.europa.eu"/&gt;&lt;/foaf:Person&gt;&lt;/dct:creator&gt;</v>
      </c>
      <c r="H5" s="180"/>
      <c r="I5" s="194"/>
      <c r="J5" s="194"/>
      <c r="K5" s="181"/>
    </row>
    <row r="6" spans="1:11" ht="15">
      <c r="A6" s="173"/>
      <c r="B6" s="173"/>
      <c r="C6" s="173"/>
      <c r="D6" s="173"/>
      <c r="E6" s="173"/>
      <c r="F6" s="90">
        <f t="shared" si="0"/>
      </c>
      <c r="H6" s="180"/>
      <c r="I6" s="194"/>
      <c r="J6" s="194"/>
      <c r="K6" s="181"/>
    </row>
    <row r="7" spans="1:11" ht="15">
      <c r="A7" s="173"/>
      <c r="B7" s="173"/>
      <c r="C7" s="173"/>
      <c r="D7" s="173"/>
      <c r="E7" s="173"/>
      <c r="F7" s="90">
        <f t="shared" si="0"/>
      </c>
      <c r="H7" s="180"/>
      <c r="I7" s="194"/>
      <c r="J7" s="194"/>
      <c r="K7" s="181"/>
    </row>
    <row r="8" spans="1:11" ht="15">
      <c r="A8" s="173"/>
      <c r="B8" s="173"/>
      <c r="C8" s="173"/>
      <c r="D8" s="173"/>
      <c r="E8" s="173"/>
      <c r="F8" s="90">
        <f t="shared" si="0"/>
      </c>
      <c r="H8" s="180"/>
      <c r="I8" s="194"/>
      <c r="J8" s="194"/>
      <c r="K8" s="181"/>
    </row>
    <row r="9" spans="1:11" ht="15">
      <c r="A9" s="173"/>
      <c r="B9" s="173"/>
      <c r="C9" s="173"/>
      <c r="D9" s="173"/>
      <c r="E9" s="173"/>
      <c r="F9" s="90">
        <f t="shared" si="0"/>
      </c>
      <c r="H9" s="180"/>
      <c r="I9" s="194"/>
      <c r="J9" s="194"/>
      <c r="K9" s="181"/>
    </row>
    <row r="10" spans="1:11" ht="15">
      <c r="A10" s="173"/>
      <c r="B10" s="173"/>
      <c r="C10" s="173"/>
      <c r="D10" s="173"/>
      <c r="E10" s="173"/>
      <c r="F10" s="90">
        <f t="shared" si="0"/>
      </c>
      <c r="H10" s="180"/>
      <c r="I10" s="194"/>
      <c r="J10" s="194"/>
      <c r="K10" s="181"/>
    </row>
    <row r="11" spans="1:11" ht="15">
      <c r="A11" s="173"/>
      <c r="B11" s="173"/>
      <c r="C11" s="173"/>
      <c r="D11" s="173"/>
      <c r="E11" s="173"/>
      <c r="F11" s="90">
        <f t="shared" si="0"/>
      </c>
      <c r="H11" s="180"/>
      <c r="I11" s="194"/>
      <c r="J11" s="194"/>
      <c r="K11" s="181"/>
    </row>
    <row r="12" spans="1:11" ht="15">
      <c r="A12" s="173"/>
      <c r="B12" s="173"/>
      <c r="C12" s="173"/>
      <c r="D12" s="173"/>
      <c r="E12" s="173"/>
      <c r="F12" s="90">
        <f t="shared" si="0"/>
      </c>
      <c r="H12" s="180"/>
      <c r="I12" s="194"/>
      <c r="J12" s="194"/>
      <c r="K12" s="181"/>
    </row>
    <row r="13" spans="1:11" ht="15">
      <c r="A13" s="173"/>
      <c r="B13" s="173"/>
      <c r="C13" s="173"/>
      <c r="D13" s="173"/>
      <c r="E13" s="173"/>
      <c r="F13" s="90">
        <f t="shared" si="0"/>
      </c>
      <c r="H13" s="180"/>
      <c r="I13" s="194"/>
      <c r="J13" s="194"/>
      <c r="K13" s="181"/>
    </row>
    <row r="14" spans="1:11" ht="15">
      <c r="A14" s="173"/>
      <c r="B14" s="173"/>
      <c r="C14" s="173"/>
      <c r="D14" s="173"/>
      <c r="E14" s="173"/>
      <c r="F14" s="90">
        <f t="shared" si="0"/>
      </c>
      <c r="H14" s="180"/>
      <c r="I14" s="194"/>
      <c r="J14" s="194"/>
      <c r="K14" s="181"/>
    </row>
    <row r="15" spans="1:11" ht="15">
      <c r="A15" s="173"/>
      <c r="B15" s="173"/>
      <c r="C15" s="173"/>
      <c r="D15" s="173"/>
      <c r="E15" s="173"/>
      <c r="F15" s="90">
        <f t="shared" si="0"/>
      </c>
      <c r="H15" s="180"/>
      <c r="I15" s="194"/>
      <c r="J15" s="194"/>
      <c r="K15" s="181"/>
    </row>
    <row r="16" spans="1:11" ht="15">
      <c r="A16" s="173"/>
      <c r="B16" s="173"/>
      <c r="C16" s="173"/>
      <c r="D16" s="173"/>
      <c r="E16" s="173"/>
      <c r="F16" s="90">
        <f t="shared" si="0"/>
      </c>
      <c r="H16" s="180"/>
      <c r="I16" s="194"/>
      <c r="J16" s="194"/>
      <c r="K16" s="181"/>
    </row>
    <row r="17" spans="1:11" ht="15">
      <c r="A17" s="173"/>
      <c r="B17" s="173"/>
      <c r="C17" s="173"/>
      <c r="D17" s="173"/>
      <c r="E17" s="173"/>
      <c r="F17" s="90">
        <f t="shared" si="0"/>
      </c>
      <c r="H17" s="180"/>
      <c r="I17" s="194"/>
      <c r="J17" s="194"/>
      <c r="K17" s="181"/>
    </row>
    <row r="18" spans="1:11" ht="15">
      <c r="A18" s="173"/>
      <c r="B18" s="173"/>
      <c r="C18" s="173"/>
      <c r="D18" s="173"/>
      <c r="E18" s="173"/>
      <c r="F18" s="90">
        <f t="shared" si="0"/>
      </c>
      <c r="H18" s="180"/>
      <c r="I18" s="194"/>
      <c r="J18" s="194"/>
      <c r="K18" s="181"/>
    </row>
    <row r="19" spans="1:11" ht="15.75" thickBot="1">
      <c r="A19" s="173"/>
      <c r="B19" s="173"/>
      <c r="C19" s="173"/>
      <c r="D19" s="173"/>
      <c r="E19" s="173"/>
      <c r="F19" s="90">
        <f t="shared" si="0"/>
      </c>
      <c r="H19" s="182"/>
      <c r="I19" s="183"/>
      <c r="J19" s="183"/>
      <c r="K19" s="184"/>
    </row>
    <row r="20" spans="1:6" ht="15">
      <c r="A20" s="173"/>
      <c r="B20" s="173"/>
      <c r="C20" s="173"/>
      <c r="D20" s="173"/>
      <c r="E20" s="173"/>
      <c r="F20" s="90">
        <f t="shared" si="0"/>
      </c>
    </row>
    <row r="21" spans="1:6" ht="15">
      <c r="A21" s="173"/>
      <c r="B21" s="173"/>
      <c r="C21" s="173"/>
      <c r="D21" s="173"/>
      <c r="E21" s="173"/>
      <c r="F21" s="90">
        <f t="shared" si="0"/>
      </c>
    </row>
  </sheetData>
  <sheetProtection sheet="1" selectLockedCells="1"/>
  <mergeCells count="1">
    <mergeCell ref="I4:J18"/>
  </mergeCells>
  <dataValidations count="2">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E1 E3:E65536">
      <formula1>AND(LEFT(E1,17)="http://orcid.org/",LEN(E1)=36)</formula1>
    </dataValidation>
    <dataValidation type="custom" allowBlank="1" showInputMessage="1" showErrorMessage="1" errorTitle="Not a valid email address" error="Please be sure you entered a valid email address." sqref="C1 C3:C65536">
      <formula1>SEARCH(".",C1,(SEARCH("@",C1,1))+2)</formula1>
    </dataValidation>
  </dataValidation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Foglio10"/>
  <dimension ref="A1:F212"/>
  <sheetViews>
    <sheetView zoomScalePageLayoutView="0" workbookViewId="0" topLeftCell="B1">
      <selection activeCell="C1" sqref="C1"/>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",Configuration!B6,"  - v",Configuration!B7," (",MID(CELL("filename"),FIND("[",CELL("filename"))+1,FIND("]",CELL("filename"))-FIND("[",CELL("filename"))-1),") --&gt;")</f>
        <v>&lt;!-- Generated with: JRC MD Core Editor - Dataset  - v1.2.6 (jrc-md-core-dataset-v1.2.6-cellular.xls) --&gt;</v>
      </c>
    </row>
    <row r="4" spans="2:3" ht="15" customHeight="1">
      <c r="B4" s="148" t="s">
        <v>327</v>
      </c>
      <c r="C4" t="s">
        <v>4</v>
      </c>
    </row>
    <row r="5" spans="2:3" ht="15" customHeight="1">
      <c r="B5" s="150" t="str">
        <f>CONCATENATE("  &lt;rdf:Description rdf:about=""",Configuration!B2,Configuration!B3,"""&gt;")</f>
        <v>  &lt;rdf:Description rdf:about="http://data.europa.eu/89h/jrc-netbravo-netbravo-od-eu-cellular"&gt;</v>
      </c>
      <c r="C5" s="10" t="s">
        <v>238</v>
      </c>
    </row>
    <row r="6" ht="15" customHeight="1" thickBot="1">
      <c r="B6" s="149" t="s">
        <v>8</v>
      </c>
    </row>
    <row r="7" spans="2:4" ht="15" customHeight="1">
      <c r="B7" s="151" t="str">
        <f>CONCATENATE("    &lt;dct:identifier rdf:datatype=""http://www.w3.org/2001/XMLSchema#string""&gt;",Configuration!B3,"&lt;/dct:identifier&gt;")</f>
        <v>    &lt;dct:identifier rdf:datatype="http://www.w3.org/2001/XMLSchema#string"&gt;jrc-netbravo-netbravo-od-eu-cellular&lt;/dct:identifier&gt;</v>
      </c>
      <c r="C7" s="51" t="s">
        <v>479</v>
      </c>
      <c r="D7" s="195" t="s">
        <v>69</v>
      </c>
    </row>
    <row r="8" spans="2:4" ht="15" customHeight="1">
      <c r="B8" s="152" t="str">
        <f>CONCATENATE("    &lt;dct:title xml:lang=""en""&gt;",Form!D4,"&lt;/dct:title&gt;")</f>
        <v>    &lt;dct:title xml:lang="en"&gt;European Cellular signal strength coverage&lt;/dct:title&gt;</v>
      </c>
      <c r="C8" s="52" t="s">
        <v>54</v>
      </c>
      <c r="D8" s="196"/>
    </row>
    <row r="9" spans="2:4" ht="15" customHeight="1">
      <c r="B9" s="152" t="str">
        <f>CONCATENATE("    &lt;dct:description xml:lang=""en""&gt;",Form!D5,"&lt;/dct:description&gt;")</f>
        <v>    &lt;dct:description xml:lang="en"&gt;European coverage data of cellular signal strength collected by crowd source application netBravo. The dataset includes a grid shape and csv file based on GRID_ETRS86 reference system.&lt;/dct:description&gt;</v>
      </c>
      <c r="C9" s="52" t="s">
        <v>65</v>
      </c>
      <c r="D9" s="196"/>
    </row>
    <row r="10" spans="2:4" ht="15" customHeight="1">
      <c r="B10" s="152">
        <f>IF(Form!D6="","&lt;!--","")</f>
      </c>
      <c r="C10" s="52"/>
      <c r="D10" s="196"/>
    </row>
    <row r="11" spans="2:4" ht="15" customHeight="1">
      <c r="B11" s="152" t="s">
        <v>395</v>
      </c>
      <c r="C11" s="52" t="s">
        <v>5</v>
      </c>
      <c r="D11" s="196"/>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96"/>
    </row>
    <row r="13" spans="2:4" ht="15" customHeight="1">
      <c r="B13" s="152" t="str">
        <f>CONCATENATE("            &lt;rdfs:label xml:lang=""en""&gt;",Form!D6,"&lt;/rdfs:label&gt;")</f>
        <v>            &lt;rdfs:label xml:lang="en"&gt;English&lt;/rdfs:label&gt;</v>
      </c>
      <c r="C13" s="52"/>
      <c r="D13" s="196"/>
    </row>
    <row r="14" spans="2:4" ht="15" customHeight="1">
      <c r="B14" s="152" t="s">
        <v>396</v>
      </c>
      <c r="C14" s="52"/>
      <c r="D14" s="196"/>
    </row>
    <row r="15" spans="2:4" ht="15" customHeight="1">
      <c r="B15" s="152" t="s">
        <v>397</v>
      </c>
      <c r="C15" s="52"/>
      <c r="D15" s="196"/>
    </row>
    <row r="16" spans="2:4" ht="15" customHeight="1">
      <c r="B16" s="152">
        <f>IF(Form!D6="","--&gt;","")</f>
      </c>
      <c r="C16" s="52"/>
      <c r="D16" s="196"/>
    </row>
    <row r="17" spans="2:4" ht="15" customHeight="1">
      <c r="B17" s="152" t="s">
        <v>400</v>
      </c>
      <c r="C17" s="52" t="s">
        <v>398</v>
      </c>
      <c r="D17" s="196"/>
    </row>
    <row r="18" spans="2:4" ht="15" customHeight="1">
      <c r="B18" s="152" t="str">
        <f ca="1">CONCATENATE("        &lt;rdf:Description rdf:about=""",INDEX(OFFSET(EuroVocDomain,0,1),MATCH(Form!D7,EuroVocDomain,0)),"""&gt;")</f>
        <v>        &lt;rdf:Description rdf:about="http://eurovoc.europa.eu/100151"&gt;</v>
      </c>
      <c r="C18" s="52"/>
      <c r="D18" s="196"/>
    </row>
    <row r="19" spans="2:4" ht="15" customHeight="1">
      <c r="B19" s="152" t="str">
        <f>CONCATENATE("            &lt;rdfs:label xml:lang=""en""&gt;",Form!D7,"&lt;/rdfs:label&gt;")</f>
        <v>            &lt;rdfs:label xml:lang="en"&gt;36 SCIENCE&lt;/rdfs:label&gt;</v>
      </c>
      <c r="C19" s="52"/>
      <c r="D19" s="196"/>
    </row>
    <row r="20" spans="2:4" ht="15" customHeight="1">
      <c r="B20" s="152" t="s">
        <v>396</v>
      </c>
      <c r="C20" s="52"/>
      <c r="D20" s="196"/>
    </row>
    <row r="21" spans="2:4" ht="15" customHeight="1">
      <c r="B21" s="152" t="s">
        <v>399</v>
      </c>
      <c r="C21" s="52"/>
      <c r="D21" s="196"/>
    </row>
    <row r="22" spans="2:4" ht="15" customHeight="1">
      <c r="B22" s="152" t="str">
        <f>IF(Form!D8="","&lt;!--","")</f>
        <v>&lt;!--</v>
      </c>
      <c r="C22" s="52"/>
      <c r="D22" s="196"/>
    </row>
    <row r="23" spans="2:4" ht="15" customHeight="1">
      <c r="B23" s="152" t="s">
        <v>400</v>
      </c>
      <c r="C23" s="52" t="s">
        <v>32</v>
      </c>
      <c r="D23" s="196"/>
    </row>
    <row r="24" spans="2:4" ht="15" customHeight="1">
      <c r="B24" s="152" t="e">
        <f ca="1">CONCATENATE("        &lt;rdf:Description rdf:about=""",INDEX(OFFSET(EuroVocDomain,0,1),MATCH(Form!D8,EuroVocDomain,0)),"""&gt;")</f>
        <v>#N/A</v>
      </c>
      <c r="C24" s="52"/>
      <c r="D24" s="196"/>
    </row>
    <row r="25" spans="2:4" ht="15" customHeight="1">
      <c r="B25" s="152" t="str">
        <f>CONCATENATE("            &lt;rdfs:label xml:lang=""en""&gt;",Form!D8,"&lt;/rdfs:label&gt;")</f>
        <v>            &lt;rdfs:label xml:lang="en"&gt;&lt;/rdfs:label&gt;</v>
      </c>
      <c r="C25" s="52"/>
      <c r="D25" s="196"/>
    </row>
    <row r="26" spans="2:4" ht="15" customHeight="1">
      <c r="B26" s="152" t="s">
        <v>396</v>
      </c>
      <c r="C26" s="52"/>
      <c r="D26" s="196"/>
    </row>
    <row r="27" spans="2:4" ht="15" customHeight="1">
      <c r="B27" s="152" t="s">
        <v>399</v>
      </c>
      <c r="C27" s="52"/>
      <c r="D27" s="196"/>
    </row>
    <row r="28" spans="2:4" ht="15" customHeight="1">
      <c r="B28" s="152" t="str">
        <f>IF(Form!D8="","--&gt;","")</f>
        <v>--&gt;</v>
      </c>
      <c r="C28" s="52"/>
      <c r="D28" s="196"/>
    </row>
    <row r="29" spans="2:4" ht="15" customHeight="1">
      <c r="B29" s="152">
        <f>IF(Form!D9="","&lt;!--","")</f>
      </c>
      <c r="C29" s="52"/>
      <c r="D29" s="196"/>
    </row>
    <row r="30" spans="2:4" ht="15" customHeight="1">
      <c r="B30" s="152" t="str">
        <f>CONCATENATE("    &lt;dcat:keyword xml:lang=""en""&gt;",Form!D9,"&lt;/dcat:keyword&gt;")</f>
        <v>    &lt;dcat:keyword xml:lang="en"&gt;mobile network,signal strength,free wifi,speed test,net neutrality,broadband,net,ping,big data,coerage map,cellular coverage&lt;/dcat:keyword&gt;</v>
      </c>
      <c r="C30" s="52" t="s">
        <v>32</v>
      </c>
      <c r="D30" s="196"/>
    </row>
    <row r="31" spans="2:4" ht="15" customHeight="1">
      <c r="B31" s="152">
        <f>IF(Form!D9="","--&gt;","")</f>
      </c>
      <c r="C31" s="52"/>
      <c r="D31" s="196"/>
    </row>
    <row r="32" spans="2:6" ht="15" customHeight="1">
      <c r="B32" s="152" t="str">
        <f>CONCATENATE("    &lt;dct:issued rdf:datatype=""http://www.w3.org/2001/XMLSchema#date""&gt;",TEXT(Form!D10,"yyyy-mm-dd"),"&lt;/dct:issued&gt;")</f>
        <v>    &lt;dct:issued rdf:datatype="http://www.w3.org/2001/XMLSchema#date"&gt;2016-05-25&lt;/dct:issued&gt;</v>
      </c>
      <c r="C32" s="52" t="s">
        <v>72</v>
      </c>
      <c r="D32" s="196"/>
      <c r="F32" s="15"/>
    </row>
    <row r="33" spans="2:6" ht="15" customHeight="1">
      <c r="B33" s="152" t="str">
        <f>IF(Form!D11="","&lt;!--","")</f>
        <v>&lt;!--</v>
      </c>
      <c r="C33" s="52"/>
      <c r="D33" s="196"/>
      <c r="F33" s="15"/>
    </row>
    <row r="34" spans="2:4" ht="15" customHeight="1">
      <c r="B34" s="152" t="str">
        <f>CONCATENATE("    &lt;dct:modified rdf:datatype=""http://www.w3.org/2001/XMLSchema#date""&gt;",TEXT(Form!D11,"yyyy-mm-dd"),"&lt;/dct:modified&gt;")</f>
        <v>    &lt;dct:modified rdf:datatype="http://www.w3.org/2001/XMLSchema#date"&gt;1900-01-00&lt;/dct:modified&gt;</v>
      </c>
      <c r="C34" s="52" t="s">
        <v>73</v>
      </c>
      <c r="D34" s="196"/>
    </row>
    <row r="35" spans="2:4" ht="15" customHeight="1">
      <c r="B35" s="152" t="str">
        <f>IF(Form!D11="","--&gt;","")</f>
        <v>--&gt;</v>
      </c>
      <c r="C35" s="52"/>
      <c r="D35" s="196"/>
    </row>
    <row r="36" spans="2:4" ht="15" customHeight="1">
      <c r="B36" s="152" t="s">
        <v>402</v>
      </c>
      <c r="C36" s="52" t="s">
        <v>74</v>
      </c>
      <c r="D36" s="196"/>
    </row>
    <row r="37" spans="2:4" ht="15" customHeight="1">
      <c r="B37" s="152" t="str">
        <f ca="1">CONCATENATE("        &lt;rdf:Description rdf:about=""",INDEX(OFFSET(UpdateFrequency,0,1),MATCH(Form!D12,UpdateFrequency,0)),"""&gt;")</f>
        <v>        &lt;rdf:Description rdf:about="http://publications.europa.eu/resource/authority/frequency/IRREG"&gt;</v>
      </c>
      <c r="C37" s="52"/>
      <c r="D37" s="196"/>
    </row>
    <row r="38" spans="2:4" ht="15" customHeight="1">
      <c r="B38" s="152" t="str">
        <f>CONCATENATE("            &lt;rdfs:label xml:lang=""en""&gt;",Form!D12,"&lt;/rdfs:label&gt;")</f>
        <v>            &lt;rdfs:label xml:lang="en"&gt;irregular&lt;/rdfs:label&gt;</v>
      </c>
      <c r="C38" s="52"/>
      <c r="D38" s="196"/>
    </row>
    <row r="39" spans="2:4" ht="15" customHeight="1">
      <c r="B39" s="152" t="s">
        <v>396</v>
      </c>
      <c r="C39" s="52"/>
      <c r="D39" s="196"/>
    </row>
    <row r="40" spans="2:4" ht="15" customHeight="1">
      <c r="B40" s="152" t="s">
        <v>401</v>
      </c>
      <c r="C40" s="52"/>
      <c r="D40" s="196"/>
    </row>
    <row r="41" spans="2:4" ht="15" customHeight="1">
      <c r="B41" s="152">
        <f>IF(Form!D13="","&lt;!--","")</f>
      </c>
      <c r="C41" s="52"/>
      <c r="D41" s="196"/>
    </row>
    <row r="42" spans="2:4" ht="15" customHeight="1">
      <c r="B42" s="152" t="str">
        <f>CONCATENATE("    &lt;dcat:landingPage rdf:resource=""",Form!D13,"""/&gt;")</f>
        <v>    &lt;dcat:landingPage rdf:resource="http://netbravo.jrc.ec.europa.eu/OpenData/"/&gt;</v>
      </c>
      <c r="C42" s="52" t="s">
        <v>25</v>
      </c>
      <c r="D42" s="196"/>
    </row>
    <row r="43" spans="2:4" ht="15" customHeight="1" thickBot="1">
      <c r="B43" s="153">
        <f>IF(Form!D13="","--&gt;","")</f>
      </c>
      <c r="C43" s="50"/>
      <c r="D43" s="197"/>
    </row>
    <row r="44" spans="1:4" ht="15" customHeight="1">
      <c r="A44" t="s">
        <v>80</v>
      </c>
      <c r="B44" s="154" t="s">
        <v>80</v>
      </c>
      <c r="C44" s="12"/>
      <c r="D44" s="195"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96"/>
    </row>
    <row r="46" spans="1:4" ht="15" customHeight="1">
      <c r="A46" t="s">
        <v>81</v>
      </c>
      <c r="B46" s="152" t="str">
        <f>CONCATENATE("        &lt;foaf:name xml:lang=""en""&gt;",Form!D21,"&lt;/foaf:name&gt;")</f>
        <v>        &lt;foaf:name xml:lang="en"&gt;European Commission, Joint Research Centre (JRC)&lt;/foaf:name&gt;</v>
      </c>
      <c r="C46" s="10" t="s">
        <v>94</v>
      </c>
      <c r="D46" s="196"/>
    </row>
    <row r="47" spans="1:4" ht="15" customHeight="1">
      <c r="A47" t="s">
        <v>82</v>
      </c>
      <c r="B47" s="152" t="str">
        <f ca="1">CONCATENATE("        &lt;foaf:homepage rdf:resource=""",INDEX(OFFSET(Publisher,0,2),MATCH(Form!D21,Publisher,0)),"""/&gt;")</f>
        <v>        &lt;foaf:homepage rdf:resource="https://ec.europa.eu/jrc/"/&gt;</v>
      </c>
      <c r="C47" s="10" t="s">
        <v>95</v>
      </c>
      <c r="D47" s="196"/>
    </row>
    <row r="48" spans="1:4" ht="15" customHeight="1">
      <c r="A48" t="s">
        <v>23</v>
      </c>
      <c r="B48" s="155" t="s">
        <v>23</v>
      </c>
      <c r="C48" s="13"/>
      <c r="D48" s="196"/>
    </row>
    <row r="49" spans="1:4" ht="15" customHeight="1" thickBot="1">
      <c r="A49" t="s">
        <v>83</v>
      </c>
      <c r="B49" s="156" t="s">
        <v>83</v>
      </c>
      <c r="C49" s="14"/>
      <c r="D49" s="196"/>
    </row>
    <row r="50" spans="2:4" ht="15" customHeight="1">
      <c r="B50" s="154" t="s">
        <v>26</v>
      </c>
      <c r="C50" s="9"/>
      <c r="D50" s="195" t="s">
        <v>67</v>
      </c>
    </row>
    <row r="51" spans="2:4" ht="15" customHeight="1">
      <c r="B51" s="155" t="s">
        <v>27</v>
      </c>
      <c r="C51" s="8" t="s">
        <v>4</v>
      </c>
      <c r="D51" s="196"/>
    </row>
    <row r="52" spans="2:4" ht="15" customHeight="1">
      <c r="B52" s="152" t="str">
        <f>CONCATENATE("        &lt;vcard:organization-name xml:lang=""en""&gt;",Form!D21,"&lt;/vcard:organization-name&gt;")</f>
        <v>        &lt;vcard:organization-name xml:lang="en"&gt;European Commission, Joint Research Centre (JRC)&lt;/vcard:organization-name&gt;</v>
      </c>
      <c r="C52" s="10" t="s">
        <v>241</v>
      </c>
      <c r="D52" s="196"/>
    </row>
    <row r="53" spans="2:4" ht="15" customHeight="1">
      <c r="B53" s="152" t="str">
        <f>CONCATENATE("        &lt;vcard:hasEmail rdf:resource=""mailto:",Form!D22,"""/&gt;")</f>
        <v>        &lt;vcard:hasEmail rdf:resource="mailto:jrc-netbravo@ec.europa.eu"/&gt;</v>
      </c>
      <c r="C53" s="10" t="s">
        <v>96</v>
      </c>
      <c r="D53" s="196"/>
    </row>
    <row r="54" spans="2:4" ht="15" customHeight="1">
      <c r="B54" s="155" t="s">
        <v>28</v>
      </c>
      <c r="C54" s="8"/>
      <c r="D54" s="196"/>
    </row>
    <row r="55" spans="2:4" ht="15" customHeight="1" thickBot="1">
      <c r="B55" s="156" t="s">
        <v>29</v>
      </c>
      <c r="C55" s="11"/>
      <c r="D55" s="197"/>
    </row>
    <row r="56" spans="2:4" ht="15" customHeight="1">
      <c r="B56" s="155">
        <f>IF(Form!D23="","&lt;!--","")</f>
      </c>
      <c r="C56" s="8"/>
      <c r="D56" s="195" t="s">
        <v>233</v>
      </c>
    </row>
    <row r="57" spans="2:4" ht="15" customHeight="1">
      <c r="B57" s="155" t="s">
        <v>162</v>
      </c>
      <c r="C57" s="8"/>
      <c r="D57" s="196"/>
    </row>
    <row r="58" spans="2:4" ht="15" customHeight="1">
      <c r="B58" s="157" t="str">
        <f>IF(Form!D27="","        &lt;foaf:Person&gt;",CONCATENATE("        &lt;foaf:Person rdf:about=""",Form!D27,"""&gt;"))</f>
        <v>        &lt;foaf:Person&gt;</v>
      </c>
      <c r="C58" s="10" t="s">
        <v>159</v>
      </c>
      <c r="D58" s="196"/>
    </row>
    <row r="59" spans="2:4" ht="15" customHeight="1">
      <c r="B59" s="152" t="str">
        <f>CONCATENATE("          &lt;foaf:name&gt;",Form!D23," ",Form!D24,"&lt;/foaf:name&gt;")</f>
        <v>          &lt;foaf:name&gt;Pravir Chawdhry&lt;/foaf:name&gt;</v>
      </c>
      <c r="C59" s="10" t="s">
        <v>158</v>
      </c>
      <c r="D59" s="196"/>
    </row>
    <row r="60" spans="2:4" ht="15" customHeight="1">
      <c r="B60" s="152" t="str">
        <f>CONCATENATE("          &lt;foaf:givenName&gt;",Form!D23,"&lt;/foaf:givenName&gt;")</f>
        <v>          &lt;foaf:givenName&gt;Pravir&lt;/foaf:givenName&gt;</v>
      </c>
      <c r="C60" s="10" t="s">
        <v>252</v>
      </c>
      <c r="D60" s="196"/>
    </row>
    <row r="61" spans="2:4" ht="15" customHeight="1">
      <c r="B61" s="152" t="str">
        <f>CONCATENATE("          &lt;foaf:familyName&gt;",Form!D24,"&lt;/foaf:familyName&gt;")</f>
        <v>          &lt;foaf:familyName&gt;Chawdhry&lt;/foaf:familyName&gt;</v>
      </c>
      <c r="C61" s="10" t="s">
        <v>253</v>
      </c>
      <c r="D61" s="196"/>
    </row>
    <row r="62" spans="2:4" ht="15" customHeight="1">
      <c r="B62" s="152" t="str">
        <f>CONCATENATE("          &lt;foaf:mbox rdf:resource=""mailto:",Form!D25,"""/&gt;")</f>
        <v>          &lt;foaf:mbox rdf:resource="mailto:pravir.chawdhry@ec.europa.eu"/&gt;</v>
      </c>
      <c r="C62" s="10"/>
      <c r="D62" s="196"/>
    </row>
    <row r="63" spans="2:4" ht="15" customHeight="1">
      <c r="B63" s="152">
        <f>IF(Form!D26="","",CONCATENATE("          &lt;dct:identifier rdf:datatype=""http://www.w3.org/2001/XMLSchema#string""&gt;",Form!D26,"&lt;/dct:identifier&gt;"))</f>
      </c>
      <c r="C63" s="10" t="s">
        <v>410</v>
      </c>
      <c r="D63" s="196"/>
    </row>
    <row r="64" spans="2:4" ht="15" customHeight="1">
      <c r="B64" s="155" t="s">
        <v>156</v>
      </c>
      <c r="C64" s="8"/>
      <c r="D64" s="196"/>
    </row>
    <row r="65" spans="2:4" ht="15" customHeight="1">
      <c r="B65" s="155" t="s">
        <v>163</v>
      </c>
      <c r="C65" s="8"/>
      <c r="D65" s="196"/>
    </row>
    <row r="66" spans="2:4" ht="15" customHeight="1" thickBot="1">
      <c r="B66" s="155">
        <f>IF(Form!D23="","--&gt;","")</f>
      </c>
      <c r="C66" s="11"/>
      <c r="D66" s="197"/>
    </row>
    <row r="67" spans="2:4" ht="15" customHeight="1">
      <c r="B67" s="154" t="s">
        <v>84</v>
      </c>
      <c r="C67" s="9"/>
      <c r="D67" s="195" t="s">
        <v>70</v>
      </c>
    </row>
    <row r="68" spans="2:4" ht="15" customHeight="1">
      <c r="B68" s="155" t="s">
        <v>85</v>
      </c>
      <c r="C68" s="8"/>
      <c r="D68" s="196"/>
    </row>
    <row r="69" spans="2:4" ht="15" customHeight="1">
      <c r="B69" s="152" t="str">
        <f>IF(Form!D14="","",CONCATENATE("        &lt;schema:startDate rdf:datatype=""http://www.w3.org/2001/XMLSchema#date""&gt;",TEXT(Form!D14,"yyyy-mm-dd"),"&lt;/schema:startDate&gt; "))</f>
        <v>        &lt;schema:startDate rdf:datatype="http://www.w3.org/2001/XMLSchema#date"&gt;2015-04-01&lt;/schema:startDate&gt; </v>
      </c>
      <c r="C69" s="10" t="s">
        <v>78</v>
      </c>
      <c r="D69" s="196"/>
    </row>
    <row r="70" spans="2:4" ht="15" customHeight="1">
      <c r="B70" s="152">
        <f>IF(Form!D15="","",CONCATENATE("        &lt;schema:endDate rdf:datatype=""http://www.w3.org/2001/XMLSchema#date""&gt;",TEXT(Form!D15,"yyyy-mm-dd"),"&lt;/schema:endDate&gt; "))</f>
      </c>
      <c r="C70" s="10" t="s">
        <v>79</v>
      </c>
      <c r="D70" s="196"/>
    </row>
    <row r="71" spans="2:4" ht="15" customHeight="1">
      <c r="B71" s="155" t="s">
        <v>86</v>
      </c>
      <c r="C71" s="8"/>
      <c r="D71" s="196"/>
    </row>
    <row r="72" spans="2:4" ht="15" customHeight="1" thickBot="1">
      <c r="B72" s="156" t="s">
        <v>87</v>
      </c>
      <c r="C72" s="11"/>
      <c r="D72" s="197"/>
    </row>
    <row r="73" spans="2:4" ht="15" customHeight="1">
      <c r="B73" s="154" t="s">
        <v>9</v>
      </c>
      <c r="C73" s="9"/>
      <c r="D73" s="195" t="s">
        <v>71</v>
      </c>
    </row>
    <row r="74" spans="2:4" ht="15" customHeight="1">
      <c r="B74" s="152" t="str">
        <f ca="1">IF(Form!D16="","        &lt;dct:Location&gt;",CONCATENATE("        &lt;dct:Location rdf:about=""",INDEX(OFFSET(Location,0,1),MATCH(Form!D16,Location,0)),"""&gt;"))</f>
        <v>        &lt;dct:Location rdf:about="http://publications.europa.eu/resource/authority/country/EUR"&gt;</v>
      </c>
      <c r="C74" s="10" t="s">
        <v>75</v>
      </c>
      <c r="D74" s="196"/>
    </row>
    <row r="75" spans="2:4" ht="15" customHeight="1">
      <c r="B75" s="152" t="str">
        <f>CONCATENATE("        &lt;rdfs:label xml:lang=""en""&gt;",Form!D16,"&lt;/rdfs:label&gt;")</f>
        <v>        &lt;rdfs:label xml:lang="en"&gt;European Union&lt;/rdfs:label&gt;</v>
      </c>
      <c r="C75" s="10"/>
      <c r="D75" s="196"/>
    </row>
    <row r="76" spans="2:6" ht="15" customHeight="1">
      <c r="B76" s="155" t="str">
        <f>IF(AND(Form!D19="",Form!D20=""),"&lt;!--","")</f>
        <v>&lt;!--</v>
      </c>
      <c r="D76" s="196"/>
      <c r="F76" s="116"/>
    </row>
    <row r="77" spans="2:4" ht="15" customHeight="1">
      <c r="B77" s="155" t="s">
        <v>403</v>
      </c>
      <c r="C77" s="8" t="s">
        <v>4</v>
      </c>
      <c r="D77" s="196"/>
    </row>
    <row r="78" spans="2:4" ht="15" customHeight="1">
      <c r="B78" s="155" t="s">
        <v>10</v>
      </c>
      <c r="C78" s="8" t="s">
        <v>4</v>
      </c>
      <c r="D78" s="196"/>
    </row>
    <row r="79" spans="2:6" ht="15" customHeight="1">
      <c r="B79" s="158" t="str">
        <f>CONCATENATE("&lt;gml:lowerCorner&gt;",Form!D17," ",Form!D18,"&lt;/gml:lowerCorner&gt;")</f>
        <v>&lt;gml:lowerCorner&gt; &lt;/gml:lowerCorner&gt;</v>
      </c>
      <c r="C79" s="10" t="s">
        <v>137</v>
      </c>
      <c r="D79" s="196"/>
      <c r="F79" s="116"/>
    </row>
    <row r="80" spans="2:6" ht="15" customHeight="1">
      <c r="B80" s="158" t="str">
        <f>CONCATENATE("&lt;gml:upperCorner&gt;",Form!D19," ",Form!D20,"&lt;/gml:upperCorner&gt;")</f>
        <v>&lt;gml:upperCorner&gt; &lt;/gml:upperCorner&gt;</v>
      </c>
      <c r="C80" s="10" t="s">
        <v>136</v>
      </c>
      <c r="D80" s="196"/>
      <c r="F80" s="117"/>
    </row>
    <row r="81" spans="2:4" ht="15" customHeight="1">
      <c r="B81" s="155" t="s">
        <v>11</v>
      </c>
      <c r="C81" s="8" t="s">
        <v>4</v>
      </c>
      <c r="D81" s="196"/>
    </row>
    <row r="82" spans="2:4" ht="15" customHeight="1">
      <c r="B82" s="155" t="s">
        <v>408</v>
      </c>
      <c r="C82" s="8"/>
      <c r="D82" s="196"/>
    </row>
    <row r="83" spans="2:4" ht="15" customHeight="1">
      <c r="B83" s="155" t="str">
        <f>CONCATENATE("POLYGON((",Form!D17," ",Form!D20,",",Form!D19," ",Form!D20,",",Form!D19," ",Form!D18,",",Form!D17," ",Form!D18,",",Form!D17," ",Form!D20,"))")</f>
        <v>POLYGON(( , , , , ))</v>
      </c>
      <c r="C83" s="8"/>
      <c r="D83" s="196"/>
    </row>
    <row r="84" spans="2:4" ht="15" customHeight="1">
      <c r="B84" s="155" t="s">
        <v>11</v>
      </c>
      <c r="C84" s="8"/>
      <c r="D84" s="196"/>
    </row>
    <row r="85" spans="2:4" ht="15" customHeight="1">
      <c r="B85" s="155" t="s">
        <v>409</v>
      </c>
      <c r="C85" s="8"/>
      <c r="D85" s="196"/>
    </row>
    <row r="86" spans="2:4" ht="15" customHeight="1">
      <c r="B86" s="155" t="str">
        <f>CONCATENATE("{""type"":""Polygon"",""crs"":{""type"":""name"",""properties"":{""name"":""urn:ogc:def:crs:EPSG:4326""}},""coordinates"":[[[",Form!D17,",",Form!D20,"],[",Form!D19,",",Form!D20,"],[",Form!D19,",",Form!D18,"],[",Form!D17,",",Form!D18,"],[",Form!D17,",",Form!D20,"]]]}")</f>
        <v>{"type":"Polygon","crs":{"type":"name","properties":{"name":"urn:ogc:def:crs:EPSG:4326"}},"coordinates":[[[,],[,],[,],[,],[,]]]}</v>
      </c>
      <c r="C86" s="8"/>
      <c r="D86" s="196"/>
    </row>
    <row r="87" spans="2:4" ht="15" customHeight="1">
      <c r="B87" s="155" t="s">
        <v>11</v>
      </c>
      <c r="C87" s="8"/>
      <c r="D87" s="196"/>
    </row>
    <row r="88" spans="2:4" ht="15" customHeight="1">
      <c r="B88" s="155" t="str">
        <f>IF(AND(Form!D19="",Form!D20=""),"--&gt;","")</f>
        <v>--&gt;</v>
      </c>
      <c r="C88" s="8"/>
      <c r="D88" s="196"/>
    </row>
    <row r="89" spans="2:4" ht="15" customHeight="1">
      <c r="B89" s="155" t="s">
        <v>12</v>
      </c>
      <c r="C89" s="8" t="s">
        <v>4</v>
      </c>
      <c r="D89" s="196"/>
    </row>
    <row r="90" spans="2:4" ht="15" customHeight="1" thickBot="1">
      <c r="B90" s="156" t="s">
        <v>13</v>
      </c>
      <c r="C90" s="11"/>
      <c r="D90" s="196"/>
    </row>
    <row r="91" spans="2:4" ht="15" customHeight="1">
      <c r="B91" s="154" t="s">
        <v>14</v>
      </c>
      <c r="C91" s="9" t="s">
        <v>4</v>
      </c>
      <c r="D91" s="195" t="s">
        <v>467</v>
      </c>
    </row>
    <row r="92" spans="2:4" ht="15" customHeight="1">
      <c r="B92" s="155" t="s">
        <v>15</v>
      </c>
      <c r="C92" s="8" t="s">
        <v>4</v>
      </c>
      <c r="D92" s="196"/>
    </row>
    <row r="93" spans="2:4" ht="15" customHeight="1">
      <c r="B93" s="152" t="str">
        <f>CONCATENATE("        &lt;dct:title xml:lang=""en""&gt;",Form!D28,"&lt;/dct:title&gt;")</f>
        <v>        &lt;dct:title xml:lang="en"&gt;Cellular signal strength 100m&lt;/dct:title&gt;</v>
      </c>
      <c r="C93" s="10" t="s">
        <v>54</v>
      </c>
      <c r="D93" s="196"/>
    </row>
    <row r="94" spans="2:4" ht="15" customHeight="1">
      <c r="B94" s="152" t="str">
        <f>CONCATENATE("        &lt;dct:description xml:lang=""en""&gt;",Form!D29,"&lt;/dct:description&gt;")</f>
        <v>        &lt;dct:description xml:lang="en"&gt;European coverage data of cellular signal strength collected by crowd source application netBravo. The dataset includes a 100m grid shape and csv file based on GRID_ETRS86 reference system.&lt;/dct:description&gt;</v>
      </c>
      <c r="C94" s="10" t="s">
        <v>65</v>
      </c>
      <c r="D94" s="196"/>
    </row>
    <row r="95" spans="2:4" ht="15" customHeight="1">
      <c r="B95" s="155" t="s">
        <v>34</v>
      </c>
      <c r="C95" s="8" t="s">
        <v>4</v>
      </c>
      <c r="D95" s="196"/>
    </row>
    <row r="96" spans="2:4" ht="15" customHeight="1">
      <c r="B96" s="152" t="str">
        <f ca="1">CONCATENATE("        &lt;rdf:Description rdf:about=""",INDEX(OFFSET(Format,0,1),MATCH(Form!D30,Format,0)),"""&gt;")</f>
        <v>        &lt;rdf:Description rdf:about="http://inspire.ec.europa.eu/media-types/application/x-shapefile"&gt;</v>
      </c>
      <c r="C96" s="8"/>
      <c r="D96" s="196"/>
    </row>
    <row r="97" spans="2:4" ht="15" customHeight="1">
      <c r="B97" s="152" t="str">
        <f>CONCATENATE("            &lt;rdfs:label xml:lang=""en""&gt;",Form!D30,"&lt;/rdfs:label&gt;")</f>
        <v>            &lt;rdfs:label xml:lang="en"&gt;application/x-shapefile&lt;/rdfs:label&gt;</v>
      </c>
      <c r="C97" s="10" t="s">
        <v>7</v>
      </c>
      <c r="D97" s="196"/>
    </row>
    <row r="98" spans="2:4" ht="15" customHeight="1">
      <c r="B98" s="155" t="s">
        <v>33</v>
      </c>
      <c r="C98" s="8" t="s">
        <v>4</v>
      </c>
      <c r="D98" s="196"/>
    </row>
    <row r="99" spans="2:4" ht="15" customHeight="1">
      <c r="B99" s="155" t="s">
        <v>35</v>
      </c>
      <c r="C99" s="8" t="s">
        <v>4</v>
      </c>
      <c r="D99" s="196"/>
    </row>
    <row r="100" spans="2:4" ht="15" customHeight="1">
      <c r="B100" s="155" t="s">
        <v>18</v>
      </c>
      <c r="C100" s="8"/>
      <c r="D100" s="196"/>
    </row>
    <row r="101" spans="2:4" ht="15" customHeight="1">
      <c r="B101" s="155" t="s">
        <v>16</v>
      </c>
      <c r="C101" s="8"/>
      <c r="D101" s="196"/>
    </row>
    <row r="102" spans="2:4" ht="15" customHeight="1">
      <c r="B102" s="152" t="str">
        <f ca="1">CONCATENATE("            &lt;rdfs:label xml:lang=""en""&gt;",INDEX(OFFSET(AccessRestriction,0,1),MATCH(Form!D31,AccessRestriction,0)),"&lt;/rdfs:label&gt;")</f>
        <v>            &lt;rdfs:label xml:lang="en"&gt;noLimitations&lt;/rdfs:label&gt;</v>
      </c>
      <c r="C102" s="10" t="s">
        <v>53</v>
      </c>
      <c r="D102" s="196"/>
    </row>
    <row r="103" spans="2:4" ht="15" customHeight="1">
      <c r="B103" s="155" t="s">
        <v>17</v>
      </c>
      <c r="C103" s="8"/>
      <c r="D103" s="196"/>
    </row>
    <row r="104" spans="2:4" ht="15" customHeight="1">
      <c r="B104" s="155" t="s">
        <v>19</v>
      </c>
      <c r="C104" s="8"/>
      <c r="D104" s="196"/>
    </row>
    <row r="105" spans="2:4" ht="15" customHeight="1">
      <c r="B105" s="155" t="s">
        <v>88</v>
      </c>
      <c r="C105" s="8"/>
      <c r="D105" s="196"/>
    </row>
    <row r="106" spans="2:4" ht="15" customHeight="1">
      <c r="B106" s="152" t="str">
        <f ca="1">CONCATENATE("          &lt;dct:LicenseDocument rdf:about=""",INDEX(OFFSET(Licence,0,1),MATCH(Form!D32,Licence,0)),"""&gt;")</f>
        <v>          &lt;dct:LicenseDocument rdf:about="http://publications.europa.eu/resource/authority/licence/COM_REUSE"&gt;</v>
      </c>
      <c r="C106" s="10" t="s">
        <v>190</v>
      </c>
      <c r="D106" s="196"/>
    </row>
    <row r="107" spans="2:4" ht="15" customHeight="1">
      <c r="B107" s="152" t="str">
        <f>CONCATENATE("            &lt;rdfs:label xml:lang=""en""&gt;",Form!D32,"&lt;/rdfs:label&gt;")</f>
        <v>            &lt;rdfs:label xml:lang="en"&gt;European Commission Reuse and Copyright Notice&lt;/rdfs:label&gt;</v>
      </c>
      <c r="C107" s="10" t="s">
        <v>234</v>
      </c>
      <c r="D107" s="196"/>
    </row>
    <row r="108" spans="2:4" ht="15" customHeight="1">
      <c r="B108" s="152" t="str">
        <f ca="1">CONCATENATE("            &lt;foaf:homepage rdf:resource=""",INDEX(OFFSET(Licence,0,2),MATCH(Form!D32,Licence,0)),"""/&gt;")</f>
        <v>            &lt;foaf:homepage rdf:resource="http://ec.europa.eu/geninfo/legal_notices_en.htm"/&gt;</v>
      </c>
      <c r="C108" s="10" t="s">
        <v>346</v>
      </c>
      <c r="D108" s="196"/>
    </row>
    <row r="109" spans="2:4" ht="15" customHeight="1">
      <c r="B109" s="155" t="s">
        <v>89</v>
      </c>
      <c r="C109" s="8" t="s">
        <v>4</v>
      </c>
      <c r="D109" s="196"/>
    </row>
    <row r="110" spans="2:4" ht="15" customHeight="1">
      <c r="B110" s="155" t="s">
        <v>90</v>
      </c>
      <c r="C110" s="8" t="s">
        <v>4</v>
      </c>
      <c r="D110" s="196"/>
    </row>
    <row r="111" spans="2:4" ht="15" customHeight="1">
      <c r="B111" s="152" t="str">
        <f>IF(Form!D33="","",CONCATENATE("        &lt;dcat:accessURL rdf:resource=""",Form!D33,"""/&gt;"))</f>
        <v>        &lt;dcat:accessURL rdf:resource="https://radiolab.jrc.ec.europa.eu/public/srm/opendata/get?title=Last+Release&amp;amp;name=netBravo-OD-EU-Cellular-100m.zip"/&gt;</v>
      </c>
      <c r="C111" s="10" t="s">
        <v>155</v>
      </c>
      <c r="D111" s="196"/>
    </row>
    <row r="112" spans="2:4" ht="15" customHeight="1">
      <c r="B112" s="155" t="s">
        <v>20</v>
      </c>
      <c r="C112" s="8" t="s">
        <v>4</v>
      </c>
      <c r="D112" s="196"/>
    </row>
    <row r="113" spans="2:4" ht="15" customHeight="1" thickBot="1">
      <c r="B113" s="156" t="s">
        <v>21</v>
      </c>
      <c r="C113" s="11" t="s">
        <v>4</v>
      </c>
      <c r="D113" s="196"/>
    </row>
    <row r="114" spans="2:4" ht="15" customHeight="1">
      <c r="B114" s="154">
        <f>IF(Form!D34="","&lt;!--","")</f>
      </c>
      <c r="C114" s="9" t="s">
        <v>4</v>
      </c>
      <c r="D114" s="195" t="s">
        <v>466</v>
      </c>
    </row>
    <row r="115" spans="2:4" ht="15" customHeight="1">
      <c r="B115" s="155" t="s">
        <v>14</v>
      </c>
      <c r="C115" s="8" t="s">
        <v>4</v>
      </c>
      <c r="D115" s="196"/>
    </row>
    <row r="116" spans="2:4" ht="15" customHeight="1">
      <c r="B116" s="155" t="s">
        <v>15</v>
      </c>
      <c r="C116" s="8" t="s">
        <v>4</v>
      </c>
      <c r="D116" s="196"/>
    </row>
    <row r="117" spans="2:4" ht="15" customHeight="1">
      <c r="B117" s="152" t="str">
        <f>CONCATENATE("        &lt;dct:title xml:lang=""en""&gt;",Form!D34,"&lt;/dct:title&gt;")</f>
        <v>        &lt;dct:title xml:lang="en"&gt;Cellular signal strength 1Km&lt;/dct:title&gt;</v>
      </c>
      <c r="C117" s="10" t="s">
        <v>54</v>
      </c>
      <c r="D117" s="196"/>
    </row>
    <row r="118" spans="2:4" ht="15" customHeight="1">
      <c r="B118" s="152" t="str">
        <f>CONCATENATE("        &lt;dct:description xml:lang=""en""&gt;",Form!D35,"&lt;/dct:description&gt;")</f>
        <v>        &lt;dct:description xml:lang="en"&gt;European coverage data of cellular signal strength collected by crowd source application netBravo. The dataset includes a 1 km grid shape and csv file based on GRID_ETRS86 reference system.&lt;/dct:description&gt;</v>
      </c>
      <c r="C118" s="10" t="s">
        <v>65</v>
      </c>
      <c r="D118" s="196"/>
    </row>
    <row r="119" spans="2:4" ht="15" customHeight="1">
      <c r="B119" s="155" t="s">
        <v>34</v>
      </c>
      <c r="C119" s="8" t="s">
        <v>4</v>
      </c>
      <c r="D119" s="196"/>
    </row>
    <row r="120" spans="2:4" ht="15" customHeight="1">
      <c r="B120" s="152" t="str">
        <f ca="1">CONCATENATE("        &lt;rdf:Description rdf:about=""",INDEX(OFFSET(Format,0,1),MATCH(Form!D36,Format,0)),"""&gt;")</f>
        <v>        &lt;rdf:Description rdf:about="http://inspire.ec.europa.eu/media-types/application/x-shapefile"&gt;</v>
      </c>
      <c r="C120" s="8"/>
      <c r="D120" s="196"/>
    </row>
    <row r="121" spans="2:4" ht="15" customHeight="1">
      <c r="B121" s="152" t="str">
        <f>CONCATENATE("            &lt;rdfs:label xml:lang=""en""&gt;",Form!D36,"&lt;/rdfs:label&gt;")</f>
        <v>            &lt;rdfs:label xml:lang="en"&gt;application/x-shapefile&lt;/rdfs:label&gt;</v>
      </c>
      <c r="C121" s="10" t="s">
        <v>7</v>
      </c>
      <c r="D121" s="196"/>
    </row>
    <row r="122" spans="2:4" ht="15" customHeight="1">
      <c r="B122" s="155" t="s">
        <v>33</v>
      </c>
      <c r="C122" s="8" t="s">
        <v>4</v>
      </c>
      <c r="D122" s="196"/>
    </row>
    <row r="123" spans="2:4" ht="15" customHeight="1">
      <c r="B123" s="155" t="s">
        <v>35</v>
      </c>
      <c r="C123" s="8" t="s">
        <v>4</v>
      </c>
      <c r="D123" s="196"/>
    </row>
    <row r="124" spans="2:4" ht="15" customHeight="1">
      <c r="B124" s="155" t="s">
        <v>18</v>
      </c>
      <c r="C124" s="8"/>
      <c r="D124" s="196"/>
    </row>
    <row r="125" spans="2:4" ht="15" customHeight="1">
      <c r="B125" s="155" t="s">
        <v>16</v>
      </c>
      <c r="C125" s="8"/>
      <c r="D125" s="196"/>
    </row>
    <row r="126" spans="2:4" ht="15" customHeight="1">
      <c r="B126" s="152" t="str">
        <f ca="1">CONCATENATE("            &lt;rdfs:label xml:lang=""en""&gt;",INDEX(OFFSET(AccessRestriction,0,1),MATCH(Form!D37,AccessRestriction,0)),"&lt;/rdfs:label&gt;")</f>
        <v>            &lt;rdfs:label xml:lang="en"&gt;noLimitations&lt;/rdfs:label&gt;</v>
      </c>
      <c r="C126" s="10" t="s">
        <v>53</v>
      </c>
      <c r="D126" s="196"/>
    </row>
    <row r="127" spans="2:4" ht="15" customHeight="1">
      <c r="B127" s="155" t="s">
        <v>17</v>
      </c>
      <c r="C127" s="8"/>
      <c r="D127" s="196"/>
    </row>
    <row r="128" spans="2:4" ht="15" customHeight="1">
      <c r="B128" s="155" t="s">
        <v>19</v>
      </c>
      <c r="C128" s="8"/>
      <c r="D128" s="196"/>
    </row>
    <row r="129" spans="2:4" ht="15" customHeight="1">
      <c r="B129" s="155" t="s">
        <v>88</v>
      </c>
      <c r="C129" s="8"/>
      <c r="D129" s="196"/>
    </row>
    <row r="130" spans="2:4" ht="15" customHeight="1">
      <c r="B130" s="152" t="str">
        <f ca="1">CONCATENATE("          &lt;dct:LicenseDocument rdf:about=""",INDEX(OFFSET(Licence,0,1),MATCH(Form!D38,Licence,0)),"""&gt;")</f>
        <v>          &lt;dct:LicenseDocument rdf:about="http://publications.europa.eu/resource/authority/licence/COM_REUSE"&gt;</v>
      </c>
      <c r="C130" s="10" t="s">
        <v>190</v>
      </c>
      <c r="D130" s="196"/>
    </row>
    <row r="131" spans="2:4" ht="15" customHeight="1">
      <c r="B131" s="152" t="str">
        <f>CONCATENATE("            &lt;rdfs:label xml:lang=""en""&gt;",Form!D38,"&lt;/rdfs:label&gt;")</f>
        <v>            &lt;rdfs:label xml:lang="en"&gt;European Commission Reuse and Copyright Notice&lt;/rdfs:label&gt;</v>
      </c>
      <c r="C131" s="10" t="s">
        <v>234</v>
      </c>
      <c r="D131" s="196"/>
    </row>
    <row r="132" spans="2:4" ht="15" customHeight="1">
      <c r="B132" s="152" t="str">
        <f ca="1">CONCATENATE("            &lt;foaf:homepage rdf:resource=""",INDEX(OFFSET(Licence,0,2),MATCH(Form!D38,Licence,0)),"""/&gt;")</f>
        <v>            &lt;foaf:homepage rdf:resource="http://ec.europa.eu/geninfo/legal_notices_en.htm"/&gt;</v>
      </c>
      <c r="C132" s="10" t="s">
        <v>346</v>
      </c>
      <c r="D132" s="196"/>
    </row>
    <row r="133" spans="2:4" ht="15" customHeight="1">
      <c r="B133" s="155" t="s">
        <v>89</v>
      </c>
      <c r="C133" s="8" t="s">
        <v>4</v>
      </c>
      <c r="D133" s="196"/>
    </row>
    <row r="134" spans="2:4" ht="15" customHeight="1">
      <c r="B134" s="155" t="s">
        <v>90</v>
      </c>
      <c r="C134" s="8" t="s">
        <v>4</v>
      </c>
      <c r="D134" s="196"/>
    </row>
    <row r="135" spans="2:4" ht="15" customHeight="1">
      <c r="B135" s="152" t="str">
        <f>IF(Form!D39="","",CONCATENATE("        &lt;dcat:accessURL rdf:resource=""",Form!D39,"""/&gt;"))</f>
        <v>        &lt;dcat:accessURL rdf:resource="https://radiolab.jrc.ec.europa.eu/public/srm/opendata/get?title=Last+Release&amp;amp;name=netBravo-OD-EU-Cellular-1km.zip"/&gt;</v>
      </c>
      <c r="C135" s="10" t="s">
        <v>155</v>
      </c>
      <c r="D135" s="196"/>
    </row>
    <row r="136" spans="2:4" ht="15" customHeight="1">
      <c r="B136" s="155" t="s">
        <v>20</v>
      </c>
      <c r="C136" s="8" t="s">
        <v>4</v>
      </c>
      <c r="D136" s="196"/>
    </row>
    <row r="137" spans="2:4" ht="15" customHeight="1">
      <c r="B137" s="155" t="s">
        <v>21</v>
      </c>
      <c r="C137" s="8" t="s">
        <v>4</v>
      </c>
      <c r="D137" s="196"/>
    </row>
    <row r="138" spans="2:4" ht="15" customHeight="1" thickBot="1">
      <c r="B138" s="156">
        <f>IF(Form!D34="","--&gt;","")</f>
      </c>
      <c r="C138" s="161" t="s">
        <v>4</v>
      </c>
      <c r="D138" s="197"/>
    </row>
    <row r="139" spans="2:4" ht="15" customHeight="1">
      <c r="B139" s="154" t="str">
        <f>IF(Form!D40="","&lt;!--","")</f>
        <v>&lt;!--</v>
      </c>
      <c r="C139" s="9" t="s">
        <v>4</v>
      </c>
      <c r="D139" s="195" t="s">
        <v>160</v>
      </c>
    </row>
    <row r="140" spans="2:4" ht="15" customHeight="1">
      <c r="B140" s="155" t="s">
        <v>98</v>
      </c>
      <c r="C140" s="8"/>
      <c r="D140" s="196"/>
    </row>
    <row r="141" spans="2:4" ht="15" customHeight="1">
      <c r="B141" s="152" t="str">
        <f>CONCATENATE("      &lt;foaf:Document rdf:about=""",Form!D44,"""&gt;")</f>
        <v>      &lt;foaf:Document rdf:about=""&gt;</v>
      </c>
      <c r="C141" s="10" t="s">
        <v>232</v>
      </c>
      <c r="D141" s="196"/>
    </row>
    <row r="142" spans="2:4" ht="15" customHeight="1">
      <c r="B142" s="152" t="str">
        <f>CONCATENATE("        &lt;dct:title xml:lang=""en""&gt;",Form!D40,"&lt;/dct:title&gt;")</f>
        <v>        &lt;dct:title xml:lang="en"&gt;&lt;/dct:title&gt;</v>
      </c>
      <c r="C142" s="10" t="s">
        <v>54</v>
      </c>
      <c r="D142" s="196"/>
    </row>
    <row r="143" spans="2:4" ht="15" customHeight="1">
      <c r="B143" s="152" t="str">
        <f>CONCATENATE("        &lt;dc:creator&gt;",Form!D41,"&lt;/dc:creator&gt;")</f>
        <v>        &lt;dc:creator&gt;&lt;/dc:creator&gt;</v>
      </c>
      <c r="C143" s="10" t="s">
        <v>330</v>
      </c>
      <c r="D143" s="196"/>
    </row>
    <row r="144" spans="2:4" ht="15" customHeight="1">
      <c r="B144" s="152" t="str">
        <f>CONCATENATE("        &lt;dct:issued rdf:datatype=""http://www.w3.org/2001/XMLSchema#gYear""&gt;",Form!D42,"&lt;/dct:issued&gt;")</f>
        <v>        &lt;dct:issued rdf:datatype="http://www.w3.org/2001/XMLSchema#gYear"&gt;&lt;/dct:issued&gt;</v>
      </c>
      <c r="C144" s="10" t="s">
        <v>320</v>
      </c>
      <c r="D144" s="196"/>
    </row>
    <row r="145" spans="2:4" ht="15" customHeight="1">
      <c r="B145" s="152" t="str">
        <f>CONCATENATE("        &lt;dc:publisher&gt;",Form!D43,"&lt;/dc:publisher&gt;")</f>
        <v>        &lt;dc:publisher&gt;&lt;/dc:publisher&gt;</v>
      </c>
      <c r="C145" s="10" t="s">
        <v>68</v>
      </c>
      <c r="D145" s="196"/>
    </row>
    <row r="146" spans="2:4" ht="15" customHeight="1">
      <c r="B146" s="155" t="s">
        <v>99</v>
      </c>
      <c r="C146" s="8" t="s">
        <v>4</v>
      </c>
      <c r="D146" s="196"/>
    </row>
    <row r="147" spans="2:4" ht="15" customHeight="1">
      <c r="B147" s="155" t="s">
        <v>97</v>
      </c>
      <c r="C147" s="8"/>
      <c r="D147" s="196"/>
    </row>
    <row r="148" spans="2:4" ht="15" customHeight="1" thickBot="1">
      <c r="B148" s="156" t="str">
        <f>IF(Form!D40="","--&gt;","")</f>
        <v>--&gt;</v>
      </c>
      <c r="C148" s="11" t="s">
        <v>4</v>
      </c>
      <c r="D148" s="196"/>
    </row>
    <row r="149" spans="2:4" ht="15" customHeight="1">
      <c r="B149" s="154" t="str">
        <f>IF(Form!D45="","&lt;!--","")</f>
        <v>&lt;!--</v>
      </c>
      <c r="C149" s="9" t="s">
        <v>4</v>
      </c>
      <c r="D149" s="195" t="s">
        <v>161</v>
      </c>
    </row>
    <row r="150" spans="2:4" ht="15" customHeight="1">
      <c r="B150" s="155" t="s">
        <v>98</v>
      </c>
      <c r="C150" s="8"/>
      <c r="D150" s="196"/>
    </row>
    <row r="151" spans="2:4" ht="15" customHeight="1">
      <c r="B151" s="152" t="str">
        <f>CONCATENATE("      &lt;foaf:Document rdf:about=""",Form!D49,"""&gt;")</f>
        <v>      &lt;foaf:Document rdf:about=""&gt;</v>
      </c>
      <c r="C151" s="10" t="s">
        <v>232</v>
      </c>
      <c r="D151" s="196"/>
    </row>
    <row r="152" spans="2:4" ht="15" customHeight="1">
      <c r="B152" s="152" t="str">
        <f>CONCATENATE("        &lt;dct:title xml:lang=""en""&gt;",Form!D45,"&lt;/dct:title&gt;")</f>
        <v>        &lt;dct:title xml:lang="en"&gt;&lt;/dct:title&gt;</v>
      </c>
      <c r="C152" s="10" t="s">
        <v>54</v>
      </c>
      <c r="D152" s="196"/>
    </row>
    <row r="153" spans="2:4" ht="15" customHeight="1">
      <c r="B153" s="152" t="str">
        <f>CONCATENATE("        &lt;dc:creator&gt;",Form!D46,"&lt;/dc:creator&gt;")</f>
        <v>        &lt;dc:creator&gt;&lt;/dc:creator&gt;</v>
      </c>
      <c r="C153" s="10" t="s">
        <v>330</v>
      </c>
      <c r="D153" s="196"/>
    </row>
    <row r="154" spans="2:4" ht="15" customHeight="1">
      <c r="B154" s="152" t="str">
        <f>CONCATENATE("        &lt;dct:issued rdf:datatype=""http://www.w3.org/2001/XMLSchema#gYear""&gt;",Form!D47,"&lt;/dct:issued&gt;")</f>
        <v>        &lt;dct:issued rdf:datatype="http://www.w3.org/2001/XMLSchema#gYear"&gt;&lt;/dct:issued&gt;</v>
      </c>
      <c r="C154" s="10" t="s">
        <v>320</v>
      </c>
      <c r="D154" s="196"/>
    </row>
    <row r="155" spans="2:4" ht="15" customHeight="1">
      <c r="B155" s="152" t="str">
        <f>CONCATENATE("        &lt;dc:publisher&gt;",Form!D48,"&lt;/dc:publisher&gt;")</f>
        <v>        &lt;dc:publisher&gt;&lt;/dc:publisher&gt;</v>
      </c>
      <c r="C155" s="10" t="s">
        <v>68</v>
      </c>
      <c r="D155" s="196"/>
    </row>
    <row r="156" spans="2:4" ht="15" customHeight="1">
      <c r="B156" s="155" t="s">
        <v>99</v>
      </c>
      <c r="C156" s="8" t="s">
        <v>4</v>
      </c>
      <c r="D156" s="196"/>
    </row>
    <row r="157" spans="2:4" ht="15" customHeight="1">
      <c r="B157" s="155" t="s">
        <v>97</v>
      </c>
      <c r="C157" s="8"/>
      <c r="D157" s="196"/>
    </row>
    <row r="158" spans="2:4" ht="15" customHeight="1" thickBot="1">
      <c r="B158" s="156" t="str">
        <f>IF(Form!D45="","--&gt;","")</f>
        <v>--&gt;</v>
      </c>
      <c r="C158" s="11" t="s">
        <v>4</v>
      </c>
      <c r="D158" s="196"/>
    </row>
    <row r="159" spans="2:4" ht="15" customHeight="1">
      <c r="B159" s="154">
        <f>IF(Form!D50="","&lt;!--","")</f>
      </c>
      <c r="C159" s="9" t="s">
        <v>4</v>
      </c>
      <c r="D159" s="195" t="s">
        <v>469</v>
      </c>
    </row>
    <row r="160" spans="2:4" ht="15" customHeight="1">
      <c r="B160" s="155" t="s">
        <v>523</v>
      </c>
      <c r="C160" s="8"/>
      <c r="D160" s="196"/>
    </row>
    <row r="161" spans="2:4" ht="15" customHeight="1">
      <c r="B161" s="155" t="s">
        <v>30</v>
      </c>
      <c r="C161" s="8" t="s">
        <v>4</v>
      </c>
      <c r="D161" s="196"/>
    </row>
    <row r="162" spans="2:4" ht="15" customHeight="1">
      <c r="B162" s="152" t="str">
        <f>CONCATENATE("        &lt;dct:title xml:lang=""en""&gt;",Form!D50,"&lt;/dct:title&gt;")</f>
        <v>        &lt;dct:title xml:lang="en"&gt;netBravo coverage map&lt;/dct:title&gt;</v>
      </c>
      <c r="C162" s="10" t="s">
        <v>54</v>
      </c>
      <c r="D162" s="196"/>
    </row>
    <row r="163" spans="2:4" ht="15" customHeight="1">
      <c r="B163" s="152" t="str">
        <f>IF(Form!D51="","",CONCATENATE("        &lt;dct:description xml:lang=""en""&gt;",Form!D51,"&lt;/dct:description&gt;"))</f>
        <v>        &lt;dct:description xml:lang="en"&gt;Interactive map of netBravo aggregated data.&lt;/dct:description&gt;</v>
      </c>
      <c r="C163" s="10" t="s">
        <v>65</v>
      </c>
      <c r="D163" s="196"/>
    </row>
    <row r="164" spans="2:4" ht="15" customHeight="1">
      <c r="B164" s="155" t="str">
        <f>IF(AND(Form!D50&lt;&gt;"",Form!D52=""),"&lt;!--","        &lt;dct:format&gt;")</f>
        <v>        &lt;dct:format&gt;</v>
      </c>
      <c r="C164" s="8" t="s">
        <v>4</v>
      </c>
      <c r="D164" s="196"/>
    </row>
    <row r="165" spans="2:4" ht="15" customHeight="1">
      <c r="B165" s="152" t="str">
        <f ca="1">CONCATENATE("          &lt;rdf:Description rdf:about=""",INDEX(OFFSET(Format,0,1),MATCH(Form!D52,Format,0)),"""&gt;")</f>
        <v>          &lt;rdf:Description rdf:about="http://publications.europa.eu/resource/authority/file-type/HTML"&gt;</v>
      </c>
      <c r="C165" s="10" t="s">
        <v>239</v>
      </c>
      <c r="D165" s="196"/>
    </row>
    <row r="166" spans="2:4" ht="15" customHeight="1">
      <c r="B166" s="152" t="str">
        <f>CONCATENATE("            &lt;rdfs:label xml:lang=""en""&gt;",Form!D52,"&lt;/rdfs:label&gt;")</f>
        <v>            &lt;rdfs:label xml:lang="en"&gt;text/html&lt;/rdfs:label&gt;</v>
      </c>
      <c r="C166" s="10" t="s">
        <v>240</v>
      </c>
      <c r="D166" s="196"/>
    </row>
    <row r="167" spans="2:4" ht="15" customHeight="1">
      <c r="B167" s="155" t="s">
        <v>33</v>
      </c>
      <c r="C167" s="8" t="s">
        <v>4</v>
      </c>
      <c r="D167" s="196"/>
    </row>
    <row r="168" spans="2:4" ht="15" customHeight="1">
      <c r="B168" s="155" t="str">
        <f>IF(AND(Form!D50&lt;&gt;"",Form!D52=""),"--&gt;","        &lt;/dct:format&gt;")</f>
        <v>        &lt;/dct:format&gt;</v>
      </c>
      <c r="C168" s="8" t="s">
        <v>4</v>
      </c>
      <c r="D168" s="196"/>
    </row>
    <row r="169" spans="2:4" ht="15" customHeight="1">
      <c r="B169" s="155" t="str">
        <f>IF(AND(Form!D50&lt;&gt;"",Form!D53=""),"&lt;!--","        &lt;dct:accessRights&gt;")</f>
        <v>        &lt;dct:accessRights&gt;</v>
      </c>
      <c r="C169" s="8"/>
      <c r="D169" s="196"/>
    </row>
    <row r="170" spans="2:4" ht="15" customHeight="1">
      <c r="B170" s="155" t="s">
        <v>16</v>
      </c>
      <c r="C170" s="8"/>
      <c r="D170" s="196"/>
    </row>
    <row r="171" spans="2:4" ht="15" customHeight="1">
      <c r="B171" s="152" t="str">
        <f ca="1">CONCATENATE("            &lt;rdfs:label xml:lang=""en""&gt;",INDEX(OFFSET(AccessRestriction,0,1),MATCH(Form!D53,AccessRestriction,0)),"&lt;/rdfs:label&gt;")</f>
        <v>            &lt;rdfs:label xml:lang="en"&gt;noLimitations&lt;/rdfs:label&gt;</v>
      </c>
      <c r="C171" s="10" t="s">
        <v>53</v>
      </c>
      <c r="D171" s="196"/>
    </row>
    <row r="172" spans="2:4" ht="15" customHeight="1">
      <c r="B172" s="155" t="s">
        <v>17</v>
      </c>
      <c r="C172" s="8"/>
      <c r="D172" s="196"/>
    </row>
    <row r="173" spans="2:4" ht="15" customHeight="1">
      <c r="B173" s="155" t="str">
        <f>IF(AND(Form!D50&lt;&gt;"",Form!D53=""),"--&gt;","        &lt;/dct:accessRights&gt;")</f>
        <v>        &lt;/dct:accessRights&gt;</v>
      </c>
      <c r="C173" s="8"/>
      <c r="D173" s="196"/>
    </row>
    <row r="174" spans="2:4" ht="15" customHeight="1">
      <c r="B174" s="155" t="str">
        <f>IF(AND(Form!D50&lt;&gt;"",Form!D54=""),"&lt;!--","        &lt;dct:license&gt;")</f>
        <v>        &lt;dct:license&gt;</v>
      </c>
      <c r="C174" s="8"/>
      <c r="D174" s="196"/>
    </row>
    <row r="175" spans="2:4" ht="15" customHeight="1">
      <c r="B175" s="152" t="str">
        <f ca="1">CONCATENATE("          &lt;dct:LicenseDocument rdf:about=""",INDEX(OFFSET(Licence,0,1),MATCH(Form!D54,Licence,0)),"""&gt;")</f>
        <v>          &lt;dct:LicenseDocument rdf:about="http://publications.europa.eu/resource/authority/licence/COM_REUSE"&gt;</v>
      </c>
      <c r="C175" s="10" t="s">
        <v>345</v>
      </c>
      <c r="D175" s="196"/>
    </row>
    <row r="176" spans="2:4" ht="15" customHeight="1">
      <c r="B176" s="152" t="str">
        <f>CONCATENATE("            &lt;rdfs:label xml:lang=""en""&gt;",Form!D54,"&lt;/rdfs:label&gt;")</f>
        <v>            &lt;rdfs:label xml:lang="en"&gt;European Commission Reuse and Copyright Notice&lt;/rdfs:label&gt;</v>
      </c>
      <c r="C176" s="10" t="s">
        <v>234</v>
      </c>
      <c r="D176" s="196"/>
    </row>
    <row r="177" spans="2:4" ht="15" customHeight="1">
      <c r="B177" s="152" t="str">
        <f ca="1">CONCATENATE("            &lt;foaf:homepage rdf:resource=""",INDEX(OFFSET(Licence,0,2),MATCH(Form!D54,Licence,0)),"""/&gt;")</f>
        <v>            &lt;foaf:homepage rdf:resource="http://ec.europa.eu/geninfo/legal_notices_en.htm"/&gt;</v>
      </c>
      <c r="C177" s="10" t="s">
        <v>346</v>
      </c>
      <c r="D177" s="196"/>
    </row>
    <row r="178" spans="2:4" ht="15" customHeight="1">
      <c r="B178" s="155" t="s">
        <v>89</v>
      </c>
      <c r="C178" s="8" t="s">
        <v>4</v>
      </c>
      <c r="D178" s="196"/>
    </row>
    <row r="179" spans="2:4" ht="15" customHeight="1">
      <c r="B179" s="155" t="str">
        <f>IF(AND(Form!D50&lt;&gt;"",Form!D54=""),"--&gt;","        &lt;/dct:license&gt;")</f>
        <v>        &lt;/dct:license&gt;</v>
      </c>
      <c r="C179" s="8" t="s">
        <v>4</v>
      </c>
      <c r="D179" s="196"/>
    </row>
    <row r="180" spans="2:4" ht="15" customHeight="1">
      <c r="B180" s="152" t="str">
        <f>CONCATENATE("        &lt;dcat:accessURL rdf:resource=""",Form!D55,"""/&gt;")</f>
        <v>        &lt;dcat:accessURL rdf:resource="http://netbravo.jrc.ec.europa.eu"/&gt;</v>
      </c>
      <c r="C180" s="10" t="s">
        <v>155</v>
      </c>
      <c r="D180" s="196"/>
    </row>
    <row r="181" spans="2:4" ht="15" customHeight="1">
      <c r="B181" s="155" t="s">
        <v>31</v>
      </c>
      <c r="C181" s="8" t="s">
        <v>4</v>
      </c>
      <c r="D181" s="196"/>
    </row>
    <row r="182" spans="2:4" ht="15" customHeight="1">
      <c r="B182" s="155" t="s">
        <v>524</v>
      </c>
      <c r="C182" s="8" t="s">
        <v>4</v>
      </c>
      <c r="D182" s="196"/>
    </row>
    <row r="183" spans="2:4" ht="15" customHeight="1" thickBot="1">
      <c r="B183" s="155">
        <f>IF(Form!D50="","--&gt;","")</f>
      </c>
      <c r="C183" s="8"/>
      <c r="D183" s="196"/>
    </row>
    <row r="184" spans="2:4" ht="15" customHeight="1">
      <c r="B184" s="154">
        <f>IF(Form!D56="","&lt;!--","")</f>
      </c>
      <c r="C184" s="9" t="s">
        <v>4</v>
      </c>
      <c r="D184" s="195" t="s">
        <v>468</v>
      </c>
    </row>
    <row r="185" spans="2:4" ht="15" customHeight="1">
      <c r="B185" s="155" t="s">
        <v>523</v>
      </c>
      <c r="C185" s="8"/>
      <c r="D185" s="196"/>
    </row>
    <row r="186" spans="2:4" ht="15" customHeight="1">
      <c r="B186" s="155" t="s">
        <v>30</v>
      </c>
      <c r="C186" s="8" t="s">
        <v>4</v>
      </c>
      <c r="D186" s="196"/>
    </row>
    <row r="187" spans="2:4" ht="15" customHeight="1">
      <c r="B187" s="152" t="str">
        <f>CONCATENATE("        &lt;dct:title xml:lang=""en""&gt;",Form!D56,"&lt;/dct:title&gt;")</f>
        <v>        &lt;dct:title xml:lang="en"&gt;netBravo dataset formats&lt;/dct:title&gt;</v>
      </c>
      <c r="C187" s="10" t="s">
        <v>54</v>
      </c>
      <c r="D187" s="196"/>
    </row>
    <row r="188" spans="2:4" ht="15" customHeight="1">
      <c r="B188" s="152" t="str">
        <f>IF(Form!D57="","",CONCATENATE("        &lt;dct:description xml:lang=""en""&gt;",Form!D57,"&lt;/dct:description&gt;"))</f>
        <v>        &lt;dct:description xml:lang="en"&gt;Description of the dataset formats and fields specification.&lt;/dct:description&gt;</v>
      </c>
      <c r="C188" s="10" t="s">
        <v>65</v>
      </c>
      <c r="D188" s="196"/>
    </row>
    <row r="189" spans="2:4" ht="15" customHeight="1">
      <c r="B189" s="155" t="str">
        <f>IF(AND(Form!D56&lt;&gt;"",Form!D58=""),"&lt;!--","        &lt;dct:format&gt;")</f>
        <v>        &lt;dct:format&gt;</v>
      </c>
      <c r="C189" s="8" t="s">
        <v>4</v>
      </c>
      <c r="D189" s="196"/>
    </row>
    <row r="190" spans="2:4" ht="15" customHeight="1">
      <c r="B190" s="152" t="str">
        <f ca="1">CONCATENATE("          &lt;rdf:Description rdf:about=""",INDEX(OFFSET(Format,0,1),MATCH(Form!D58,Format,0)),"""&gt;")</f>
        <v>          &lt;rdf:Description rdf:about="http://publications.europa.eu/resource/authority/file-type/PDF"&gt;</v>
      </c>
      <c r="C190" s="10" t="s">
        <v>239</v>
      </c>
      <c r="D190" s="196"/>
    </row>
    <row r="191" spans="2:4" ht="15" customHeight="1">
      <c r="B191" s="152" t="str">
        <f>CONCATENATE("            &lt;rdfs:label xml:lang=""en""&gt;",Form!D58,"&lt;/rdfs:label&gt;")</f>
        <v>            &lt;rdfs:label xml:lang="en"&gt;application/pdf&lt;/rdfs:label&gt;</v>
      </c>
      <c r="C191" s="10" t="s">
        <v>240</v>
      </c>
      <c r="D191" s="196"/>
    </row>
    <row r="192" spans="2:4" ht="15" customHeight="1">
      <c r="B192" s="155" t="s">
        <v>33</v>
      </c>
      <c r="C192" s="8" t="s">
        <v>4</v>
      </c>
      <c r="D192" s="196"/>
    </row>
    <row r="193" spans="2:4" ht="15" customHeight="1">
      <c r="B193" s="155" t="str">
        <f>IF(AND(Form!D56&lt;&gt;"",Form!D58=""),"--&gt;","        &lt;/dct:format&gt;")</f>
        <v>        &lt;/dct:format&gt;</v>
      </c>
      <c r="C193" s="8" t="s">
        <v>4</v>
      </c>
      <c r="D193" s="196"/>
    </row>
    <row r="194" spans="2:4" ht="15" customHeight="1">
      <c r="B194" s="155" t="str">
        <f>IF(AND(Form!D56&lt;&gt;"",Form!D59=""),"&lt;!--","        &lt;dct:accessRights&gt;")</f>
        <v>        &lt;dct:accessRights&gt;</v>
      </c>
      <c r="C194" s="8"/>
      <c r="D194" s="196"/>
    </row>
    <row r="195" spans="2:4" ht="15" customHeight="1">
      <c r="B195" s="155" t="s">
        <v>16</v>
      </c>
      <c r="C195" s="8"/>
      <c r="D195" s="196"/>
    </row>
    <row r="196" spans="2:4" ht="15" customHeight="1">
      <c r="B196" s="152" t="str">
        <f ca="1">CONCATENATE("            &lt;rdfs:label xml:lang=""en""&gt;",INDEX(OFFSET(AccessRestriction,0,1),MATCH(Form!D59,AccessRestriction,0)),"&lt;/rdfs:label&gt;")</f>
        <v>            &lt;rdfs:label xml:lang="en"&gt;noLimitations&lt;/rdfs:label&gt;</v>
      </c>
      <c r="C196" s="10" t="s">
        <v>53</v>
      </c>
      <c r="D196" s="196"/>
    </row>
    <row r="197" spans="2:4" ht="15" customHeight="1">
      <c r="B197" s="155" t="s">
        <v>17</v>
      </c>
      <c r="C197" s="8"/>
      <c r="D197" s="196"/>
    </row>
    <row r="198" spans="2:4" ht="15" customHeight="1">
      <c r="B198" s="155" t="str">
        <f>IF(AND(Form!D56&lt;&gt;"",Form!D59=""),"--&gt;","        &lt;/dct:accessRights&gt;")</f>
        <v>        &lt;/dct:accessRights&gt;</v>
      </c>
      <c r="C198" s="8"/>
      <c r="D198" s="196"/>
    </row>
    <row r="199" spans="2:4" ht="15" customHeight="1">
      <c r="B199" s="155" t="str">
        <f>IF(AND(Form!D56&lt;&gt;"",Form!D60=""),"&lt;!--","        &lt;dct:license&gt;")</f>
        <v>        &lt;dct:license&gt;</v>
      </c>
      <c r="C199" s="8"/>
      <c r="D199" s="196"/>
    </row>
    <row r="200" spans="2:4" ht="15" customHeight="1">
      <c r="B200" s="152" t="str">
        <f ca="1">CONCATENATE("          &lt;dct:LicenseDocument rdf:about=""",INDEX(OFFSET(Licence,0,1),MATCH(Form!D60,Licence,0)),"""&gt;")</f>
        <v>          &lt;dct:LicenseDocument rdf:about="http://publications.europa.eu/resource/authority/licence/COM_REUSE"&gt;</v>
      </c>
      <c r="C200" s="10" t="s">
        <v>345</v>
      </c>
      <c r="D200" s="196"/>
    </row>
    <row r="201" spans="2:4" ht="15" customHeight="1">
      <c r="B201" s="152" t="str">
        <f>CONCATENATE("            &lt;rdfs:label xml:lang=""en""&gt;",Form!D60,"&lt;/rdfs:label&gt;")</f>
        <v>            &lt;rdfs:label xml:lang="en"&gt;European Commission Reuse and Copyright Notice&lt;/rdfs:label&gt;</v>
      </c>
      <c r="C201" s="10" t="s">
        <v>234</v>
      </c>
      <c r="D201" s="196"/>
    </row>
    <row r="202" spans="2:4" ht="15" customHeight="1">
      <c r="B202" s="152" t="str">
        <f ca="1">CONCATENATE("            &lt;foaf:homepage rdf:resource=""",INDEX(OFFSET(Licence,0,2),MATCH(Form!D60,Licence,0)),"""/&gt;")</f>
        <v>            &lt;foaf:homepage rdf:resource="http://ec.europa.eu/geninfo/legal_notices_en.htm"/&gt;</v>
      </c>
      <c r="C202" s="10" t="s">
        <v>346</v>
      </c>
      <c r="D202" s="196"/>
    </row>
    <row r="203" spans="2:4" ht="15" customHeight="1">
      <c r="B203" s="155" t="s">
        <v>89</v>
      </c>
      <c r="C203" s="8" t="s">
        <v>4</v>
      </c>
      <c r="D203" s="196"/>
    </row>
    <row r="204" spans="2:4" ht="15" customHeight="1">
      <c r="B204" s="155" t="str">
        <f>IF(AND(Form!D56&lt;&gt;"",Form!D60=""),"--&gt;","        &lt;/dct:license&gt;")</f>
        <v>        &lt;/dct:license&gt;</v>
      </c>
      <c r="C204" s="8" t="s">
        <v>4</v>
      </c>
      <c r="D204" s="196"/>
    </row>
    <row r="205" spans="2:4" ht="15" customHeight="1">
      <c r="B205" s="152" t="str">
        <f>CONCATENATE("        &lt;dcat:accessURL rdf:resource=""",Form!D61,"""/&gt;")</f>
        <v>        &lt;dcat:accessURL rdf:resource="http://netbravo.jrc.ec.europa.eu/assets/netBravo/Open%20Data%20Format.pdf"/&gt;</v>
      </c>
      <c r="C205" s="10" t="s">
        <v>155</v>
      </c>
      <c r="D205" s="196"/>
    </row>
    <row r="206" spans="2:4" ht="15" customHeight="1">
      <c r="B206" s="155" t="s">
        <v>31</v>
      </c>
      <c r="C206" s="8" t="s">
        <v>4</v>
      </c>
      <c r="D206" s="196"/>
    </row>
    <row r="207" spans="2:4" ht="15" customHeight="1">
      <c r="B207" s="155" t="s">
        <v>524</v>
      </c>
      <c r="C207" s="8" t="s">
        <v>4</v>
      </c>
      <c r="D207" s="196"/>
    </row>
    <row r="208" spans="2:4" ht="15" customHeight="1">
      <c r="B208" s="155">
        <f>IF(Form!D56="","--&gt;","")</f>
      </c>
      <c r="C208" s="8"/>
      <c r="D208" s="196"/>
    </row>
    <row r="209" spans="2:4" ht="15" customHeight="1">
      <c r="B209" s="155" t="s">
        <v>531</v>
      </c>
      <c r="C209" s="8"/>
      <c r="D209" s="196"/>
    </row>
    <row r="210" spans="2:4" ht="15" customHeight="1">
      <c r="B210" s="155" t="str">
        <f>'Dataset contributors'!F1</f>
        <v>&lt;dct:creator&gt;&lt;foaf:Person&gt;&lt;foaf:name&gt;Gianluca Folloni&lt;/foaf:name&gt;&lt;foaf:givenName&gt;Gianluca&lt;/foaf:givenName&gt;&lt;foaf:familyName&gt;Folloni&lt;/foaf:familyName&gt;&lt;foaf:mbox rdf:resource="mailto:gianluca.folloni@ext.ec.europa.eu"/&gt;&lt;/foaf:Person&gt;&lt;/dct:creator&gt;&lt;dct:creator&gt;&lt;foaf:Person&gt;&lt;foaf:name&gt;Stefano Luzardi&lt;/foaf:name&gt;&lt;foaf:givenName&gt;Stefano&lt;/foaf:givenName&gt;&lt;foaf:familyName&gt;Luzardi&lt;/foaf:familyName&gt;&lt;foaf:mbox rdf:resource="mailto:stefano.luzardi@ext.ec.europa.eu"/&gt;&lt;/foaf:Person&gt;&lt;/dct:creator&gt;&lt;dct:creator&gt;&lt;foaf:Person&gt;&lt;foaf:name&gt;Stefano Lumachi&lt;/foaf:name&gt;&lt;foaf:givenName&gt;Stefano&lt;/foaf:givenName&gt;&lt;foaf:familyName&gt;Lumachi&lt;/foaf:familyName&gt;&lt;foaf:mbox rdf:resource="mailto:stefano.lumachi@ext.ec.europa.eu"/&gt;&lt;/foaf:Person&gt;&lt;/dct:creator&gt;</v>
      </c>
      <c r="C210" s="8"/>
      <c r="D210" s="196"/>
    </row>
    <row r="211" spans="2:4" ht="15" customHeight="1">
      <c r="B211" s="155" t="s">
        <v>24</v>
      </c>
      <c r="C211" s="8"/>
      <c r="D211" s="196"/>
    </row>
    <row r="212" spans="2:4" ht="15.75" customHeight="1" thickBot="1">
      <c r="B212" s="156" t="s">
        <v>332</v>
      </c>
      <c r="C212" s="11"/>
      <c r="D212" s="197"/>
    </row>
  </sheetData>
  <sheetProtection sheet="1" objects="1" scenarios="1" selectLockedCells="1" selectUnlockedCells="1"/>
  <mergeCells count="12">
    <mergeCell ref="D184:D212"/>
    <mergeCell ref="D44:D49"/>
    <mergeCell ref="D139:D148"/>
    <mergeCell ref="D91:D113"/>
    <mergeCell ref="D73:D90"/>
    <mergeCell ref="D56:D66"/>
    <mergeCell ref="D7:D43"/>
    <mergeCell ref="D159:D183"/>
    <mergeCell ref="D67:D72"/>
    <mergeCell ref="D149:D158"/>
    <mergeCell ref="D50:D55"/>
    <mergeCell ref="D114:D13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3" sqref="A23"/>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347</v>
      </c>
      <c r="B1" s="18" t="s">
        <v>348</v>
      </c>
      <c r="C1" s="75" t="s">
        <v>154</v>
      </c>
      <c r="D1" s="75" t="s">
        <v>187</v>
      </c>
      <c r="E1" s="76" t="s">
        <v>5</v>
      </c>
      <c r="F1" s="76" t="s">
        <v>186</v>
      </c>
      <c r="G1" s="77" t="s">
        <v>188</v>
      </c>
      <c r="H1" s="77" t="s">
        <v>189</v>
      </c>
      <c r="I1" s="78" t="s">
        <v>257</v>
      </c>
      <c r="J1" s="78" t="s">
        <v>254</v>
      </c>
      <c r="K1" s="79" t="s">
        <v>256</v>
      </c>
      <c r="L1" s="79" t="s">
        <v>255</v>
      </c>
      <c r="M1" s="80" t="s">
        <v>91</v>
      </c>
      <c r="N1" s="80" t="s">
        <v>345</v>
      </c>
      <c r="O1" s="80" t="s">
        <v>346</v>
      </c>
      <c r="P1" s="81" t="s">
        <v>74</v>
      </c>
      <c r="Q1" s="81" t="s">
        <v>191</v>
      </c>
      <c r="R1" s="79" t="s">
        <v>68</v>
      </c>
      <c r="S1" s="79" t="s">
        <v>277</v>
      </c>
      <c r="T1" s="79" t="s">
        <v>278</v>
      </c>
    </row>
    <row r="2" spans="1:20" ht="15">
      <c r="A2" t="s">
        <v>349</v>
      </c>
      <c r="B2" t="s">
        <v>370</v>
      </c>
      <c r="C2" s="28" t="s">
        <v>52</v>
      </c>
      <c r="D2" s="29" t="s">
        <v>219</v>
      </c>
      <c r="E2" s="30" t="s">
        <v>179</v>
      </c>
      <c r="F2" s="30" t="s">
        <v>138</v>
      </c>
      <c r="G2" s="141" t="s">
        <v>462</v>
      </c>
      <c r="H2" s="139" t="s">
        <v>411</v>
      </c>
      <c r="I2" s="32" t="s">
        <v>177</v>
      </c>
      <c r="J2" s="32" t="s">
        <v>55</v>
      </c>
      <c r="K2" s="33" t="s">
        <v>64</v>
      </c>
      <c r="L2" s="33" t="s">
        <v>264</v>
      </c>
      <c r="M2" s="162" t="s">
        <v>484</v>
      </c>
      <c r="N2" s="35" t="s">
        <v>481</v>
      </c>
      <c r="O2" s="35" t="s">
        <v>185</v>
      </c>
      <c r="P2" s="36" t="s">
        <v>164</v>
      </c>
      <c r="Q2" s="165" t="s">
        <v>499</v>
      </c>
      <c r="R2" s="33" t="s">
        <v>529</v>
      </c>
      <c r="S2" s="37" t="s">
        <v>279</v>
      </c>
      <c r="T2" s="37" t="s">
        <v>281</v>
      </c>
    </row>
    <row r="3" spans="1:17" ht="15">
      <c r="A3" t="s">
        <v>350</v>
      </c>
      <c r="B3" t="s">
        <v>371</v>
      </c>
      <c r="C3" s="53" t="s">
        <v>295</v>
      </c>
      <c r="D3" s="29" t="s">
        <v>296</v>
      </c>
      <c r="E3" s="30" t="s">
        <v>196</v>
      </c>
      <c r="F3" s="30" t="s">
        <v>143</v>
      </c>
      <c r="G3" s="74" t="s">
        <v>412</v>
      </c>
      <c r="H3" s="139" t="s">
        <v>413</v>
      </c>
      <c r="I3" s="39" t="s">
        <v>212</v>
      </c>
      <c r="J3" s="32" t="s">
        <v>57</v>
      </c>
      <c r="K3" s="40" t="s">
        <v>58</v>
      </c>
      <c r="L3" s="40" t="s">
        <v>258</v>
      </c>
      <c r="M3" s="34" t="s">
        <v>101</v>
      </c>
      <c r="N3" s="35" t="s">
        <v>214</v>
      </c>
      <c r="O3" s="35" t="s">
        <v>214</v>
      </c>
      <c r="P3" s="41" t="s">
        <v>165</v>
      </c>
      <c r="Q3" s="165" t="s">
        <v>500</v>
      </c>
    </row>
    <row r="4" spans="1:17" ht="15">
      <c r="A4" t="s">
        <v>351</v>
      </c>
      <c r="B4" t="s">
        <v>372</v>
      </c>
      <c r="C4" s="45" t="s">
        <v>317</v>
      </c>
      <c r="D4" s="29" t="s">
        <v>318</v>
      </c>
      <c r="E4" s="30" t="s">
        <v>180</v>
      </c>
      <c r="F4" s="30" t="s">
        <v>139</v>
      </c>
      <c r="G4" s="74" t="s">
        <v>414</v>
      </c>
      <c r="H4" s="139" t="s">
        <v>415</v>
      </c>
      <c r="I4" s="32" t="s">
        <v>178</v>
      </c>
      <c r="J4" s="32" t="s">
        <v>56</v>
      </c>
      <c r="K4" s="40" t="s">
        <v>59</v>
      </c>
      <c r="L4" s="40" t="s">
        <v>263</v>
      </c>
      <c r="M4" s="34" t="s">
        <v>100</v>
      </c>
      <c r="N4" s="35" t="s">
        <v>213</v>
      </c>
      <c r="O4" s="35" t="s">
        <v>213</v>
      </c>
      <c r="P4" s="36" t="s">
        <v>166</v>
      </c>
      <c r="Q4" s="165" t="s">
        <v>501</v>
      </c>
    </row>
    <row r="5" spans="1:17" ht="15">
      <c r="A5" t="s">
        <v>352</v>
      </c>
      <c r="B5" t="s">
        <v>373</v>
      </c>
      <c r="C5" s="53" t="s">
        <v>291</v>
      </c>
      <c r="D5" s="29" t="s">
        <v>285</v>
      </c>
      <c r="E5" s="30" t="s">
        <v>181</v>
      </c>
      <c r="F5" s="30" t="s">
        <v>140</v>
      </c>
      <c r="G5" s="74" t="s">
        <v>416</v>
      </c>
      <c r="H5" s="139" t="s">
        <v>417</v>
      </c>
      <c r="I5" s="167"/>
      <c r="J5" s="167"/>
      <c r="K5" s="40" t="s">
        <v>61</v>
      </c>
      <c r="L5" s="40" t="s">
        <v>260</v>
      </c>
      <c r="M5" s="34"/>
      <c r="N5" s="35"/>
      <c r="O5" s="35"/>
      <c r="P5" s="36" t="s">
        <v>167</v>
      </c>
      <c r="Q5" s="165" t="s">
        <v>506</v>
      </c>
    </row>
    <row r="6" spans="1:17" ht="15">
      <c r="A6" t="s">
        <v>353</v>
      </c>
      <c r="B6" t="s">
        <v>374</v>
      </c>
      <c r="C6" s="45" t="s">
        <v>319</v>
      </c>
      <c r="D6" s="29" t="s">
        <v>286</v>
      </c>
      <c r="E6" s="30" t="s">
        <v>202</v>
      </c>
      <c r="F6" s="30" t="s">
        <v>148</v>
      </c>
      <c r="G6" s="74" t="s">
        <v>418</v>
      </c>
      <c r="H6" s="139" t="s">
        <v>419</v>
      </c>
      <c r="I6" s="32"/>
      <c r="J6" s="32"/>
      <c r="K6" s="40" t="s">
        <v>60</v>
      </c>
      <c r="L6" s="40" t="s">
        <v>259</v>
      </c>
      <c r="M6" s="34"/>
      <c r="N6" s="35"/>
      <c r="O6" s="35"/>
      <c r="P6" s="36" t="s">
        <v>168</v>
      </c>
      <c r="Q6" s="165" t="s">
        <v>507</v>
      </c>
    </row>
    <row r="7" spans="1:17" ht="15">
      <c r="A7" t="s">
        <v>354</v>
      </c>
      <c r="B7" t="s">
        <v>375</v>
      </c>
      <c r="C7" s="28" t="s">
        <v>289</v>
      </c>
      <c r="D7" s="29" t="s">
        <v>287</v>
      </c>
      <c r="E7" s="30" t="s">
        <v>184</v>
      </c>
      <c r="F7" s="30" t="s">
        <v>77</v>
      </c>
      <c r="G7" s="74" t="s">
        <v>420</v>
      </c>
      <c r="H7" s="139" t="s">
        <v>421</v>
      </c>
      <c r="I7" s="32"/>
      <c r="J7" s="32"/>
      <c r="K7" s="40" t="s">
        <v>62</v>
      </c>
      <c r="L7" s="40" t="s">
        <v>262</v>
      </c>
      <c r="M7" s="42"/>
      <c r="N7" s="42"/>
      <c r="O7" s="42"/>
      <c r="P7" s="36" t="s">
        <v>169</v>
      </c>
      <c r="Q7" s="165" t="s">
        <v>502</v>
      </c>
    </row>
    <row r="8" spans="1:17" ht="15">
      <c r="A8" t="s">
        <v>355</v>
      </c>
      <c r="B8" t="s">
        <v>376</v>
      </c>
      <c r="C8" s="53" t="s">
        <v>292</v>
      </c>
      <c r="D8" s="29" t="s">
        <v>288</v>
      </c>
      <c r="E8" s="30" t="s">
        <v>192</v>
      </c>
      <c r="F8" s="30" t="s">
        <v>141</v>
      </c>
      <c r="G8" s="74" t="s">
        <v>422</v>
      </c>
      <c r="H8" s="139" t="s">
        <v>423</v>
      </c>
      <c r="I8" s="32"/>
      <c r="J8" s="32"/>
      <c r="K8" s="40" t="s">
        <v>63</v>
      </c>
      <c r="L8" s="40" t="s">
        <v>261</v>
      </c>
      <c r="M8" s="42"/>
      <c r="N8" s="42"/>
      <c r="O8" s="42"/>
      <c r="P8" s="36" t="s">
        <v>170</v>
      </c>
      <c r="Q8" s="165" t="s">
        <v>503</v>
      </c>
    </row>
    <row r="9" spans="1:17" ht="15">
      <c r="A9" t="s">
        <v>356</v>
      </c>
      <c r="B9" t="s">
        <v>377</v>
      </c>
      <c r="C9" s="53" t="s">
        <v>290</v>
      </c>
      <c r="D9" s="29" t="s">
        <v>284</v>
      </c>
      <c r="E9" s="30" t="s">
        <v>193</v>
      </c>
      <c r="F9" s="30" t="s">
        <v>152</v>
      </c>
      <c r="G9" s="74" t="s">
        <v>424</v>
      </c>
      <c r="H9" s="139" t="s">
        <v>425</v>
      </c>
      <c r="I9" s="32"/>
      <c r="J9" s="32"/>
      <c r="M9" s="42"/>
      <c r="N9" s="42"/>
      <c r="O9" s="42"/>
      <c r="P9" s="36" t="s">
        <v>130</v>
      </c>
      <c r="Q9" s="165" t="s">
        <v>504</v>
      </c>
    </row>
    <row r="10" spans="1:17" ht="15">
      <c r="A10" t="s">
        <v>357</v>
      </c>
      <c r="B10" t="s">
        <v>378</v>
      </c>
      <c r="C10" s="38" t="s">
        <v>483</v>
      </c>
      <c r="D10" s="29" t="s">
        <v>482</v>
      </c>
      <c r="E10" s="30" t="s">
        <v>194</v>
      </c>
      <c r="F10" s="30" t="s">
        <v>133</v>
      </c>
      <c r="G10" s="31" t="s">
        <v>102</v>
      </c>
      <c r="H10" s="139" t="s">
        <v>426</v>
      </c>
      <c r="I10" s="32"/>
      <c r="J10" s="32"/>
      <c r="M10" s="42"/>
      <c r="N10" s="42"/>
      <c r="O10" s="42"/>
      <c r="P10" s="36" t="s">
        <v>171</v>
      </c>
      <c r="Q10" s="165" t="s">
        <v>505</v>
      </c>
    </row>
    <row r="11" spans="1:17" ht="15">
      <c r="A11" t="s">
        <v>358</v>
      </c>
      <c r="B11" t="s">
        <v>379</v>
      </c>
      <c r="C11" s="140" t="s">
        <v>250</v>
      </c>
      <c r="D11" s="29" t="s">
        <v>251</v>
      </c>
      <c r="E11" s="30" t="s">
        <v>182</v>
      </c>
      <c r="F11" s="30" t="s">
        <v>131</v>
      </c>
      <c r="G11" s="31" t="s">
        <v>103</v>
      </c>
      <c r="H11" s="139" t="s">
        <v>427</v>
      </c>
      <c r="I11" s="32"/>
      <c r="J11" s="32"/>
      <c r="M11" s="42"/>
      <c r="N11" s="42"/>
      <c r="O11" s="42"/>
      <c r="P11" s="36" t="s">
        <v>172</v>
      </c>
      <c r="Q11" s="165" t="s">
        <v>508</v>
      </c>
    </row>
    <row r="12" spans="1:17" ht="15">
      <c r="A12" t="s">
        <v>359</v>
      </c>
      <c r="B12" t="s">
        <v>380</v>
      </c>
      <c r="C12" s="28" t="s">
        <v>36</v>
      </c>
      <c r="D12" s="29" t="s">
        <v>215</v>
      </c>
      <c r="E12" s="30" t="s">
        <v>183</v>
      </c>
      <c r="F12" s="43" t="s">
        <v>211</v>
      </c>
      <c r="G12" s="31" t="s">
        <v>104</v>
      </c>
      <c r="H12" s="139" t="s">
        <v>428</v>
      </c>
      <c r="I12" s="32"/>
      <c r="J12" s="32"/>
      <c r="M12" s="42"/>
      <c r="N12" s="42"/>
      <c r="O12" s="42"/>
      <c r="P12" s="41" t="s">
        <v>173</v>
      </c>
      <c r="Q12" s="165" t="s">
        <v>509</v>
      </c>
    </row>
    <row r="13" spans="1:17" ht="15">
      <c r="A13" t="s">
        <v>360</v>
      </c>
      <c r="B13" t="s">
        <v>381</v>
      </c>
      <c r="C13" s="28" t="s">
        <v>37</v>
      </c>
      <c r="D13" s="29" t="s">
        <v>216</v>
      </c>
      <c r="E13" s="30" t="s">
        <v>197</v>
      </c>
      <c r="F13" s="30" t="s">
        <v>146</v>
      </c>
      <c r="G13" s="31" t="s">
        <v>105</v>
      </c>
      <c r="H13" s="139" t="s">
        <v>429</v>
      </c>
      <c r="I13" s="32"/>
      <c r="J13" s="32"/>
      <c r="M13" s="42"/>
      <c r="N13" s="42"/>
      <c r="O13" s="42"/>
      <c r="P13" s="36" t="s">
        <v>129</v>
      </c>
      <c r="Q13" s="165" t="s">
        <v>510</v>
      </c>
    </row>
    <row r="14" spans="1:17" ht="15">
      <c r="A14" t="s">
        <v>361</v>
      </c>
      <c r="B14" t="s">
        <v>382</v>
      </c>
      <c r="C14" s="28" t="s">
        <v>38</v>
      </c>
      <c r="D14" s="29" t="s">
        <v>217</v>
      </c>
      <c r="E14" s="30" t="s">
        <v>195</v>
      </c>
      <c r="F14" s="30" t="s">
        <v>142</v>
      </c>
      <c r="G14" s="31" t="s">
        <v>106</v>
      </c>
      <c r="H14" s="139" t="s">
        <v>430</v>
      </c>
      <c r="I14" s="32"/>
      <c r="J14" s="32"/>
      <c r="M14" s="42"/>
      <c r="N14" s="42"/>
      <c r="O14" s="42"/>
      <c r="P14" s="36" t="s">
        <v>174</v>
      </c>
      <c r="Q14" s="165" t="s">
        <v>511</v>
      </c>
    </row>
    <row r="15" spans="1:17" ht="15">
      <c r="A15" t="s">
        <v>362</v>
      </c>
      <c r="B15" t="s">
        <v>383</v>
      </c>
      <c r="C15" s="28" t="s">
        <v>39</v>
      </c>
      <c r="D15" s="29" t="s">
        <v>231</v>
      </c>
      <c r="E15" s="30" t="s">
        <v>198</v>
      </c>
      <c r="F15" s="30" t="s">
        <v>132</v>
      </c>
      <c r="G15" s="31" t="s">
        <v>107</v>
      </c>
      <c r="H15" s="139" t="s">
        <v>431</v>
      </c>
      <c r="I15" s="32"/>
      <c r="J15" s="32"/>
      <c r="M15" s="42"/>
      <c r="N15" s="42"/>
      <c r="O15" s="42"/>
      <c r="P15" s="36" t="s">
        <v>175</v>
      </c>
      <c r="Q15" s="165" t="s">
        <v>512</v>
      </c>
    </row>
    <row r="16" spans="1:17" ht="15">
      <c r="A16" t="s">
        <v>363</v>
      </c>
      <c r="B16" t="s">
        <v>384</v>
      </c>
      <c r="C16" s="140" t="s">
        <v>454</v>
      </c>
      <c r="D16" s="29" t="s">
        <v>455</v>
      </c>
      <c r="E16" s="30" t="s">
        <v>199</v>
      </c>
      <c r="F16" s="30" t="s">
        <v>144</v>
      </c>
      <c r="G16" s="31" t="s">
        <v>108</v>
      </c>
      <c r="H16" s="139" t="s">
        <v>432</v>
      </c>
      <c r="I16" s="32"/>
      <c r="J16" s="32"/>
      <c r="M16" s="42"/>
      <c r="N16" s="42"/>
      <c r="O16" s="42"/>
      <c r="P16" s="36" t="s">
        <v>93</v>
      </c>
      <c r="Q16" s="165" t="s">
        <v>513</v>
      </c>
    </row>
    <row r="17" spans="1:17" ht="15">
      <c r="A17" t="s">
        <v>364</v>
      </c>
      <c r="B17" t="s">
        <v>385</v>
      </c>
      <c r="C17" s="28" t="s">
        <v>40</v>
      </c>
      <c r="D17" s="29" t="s">
        <v>230</v>
      </c>
      <c r="E17" s="30" t="s">
        <v>200</v>
      </c>
      <c r="F17" s="30" t="s">
        <v>145</v>
      </c>
      <c r="G17" s="31" t="s">
        <v>109</v>
      </c>
      <c r="H17" s="139" t="s">
        <v>433</v>
      </c>
      <c r="I17" s="32"/>
      <c r="J17" s="32"/>
      <c r="M17" s="42"/>
      <c r="N17" s="42"/>
      <c r="O17" s="42"/>
      <c r="P17" s="36" t="s">
        <v>518</v>
      </c>
      <c r="Q17" s="165" t="s">
        <v>519</v>
      </c>
    </row>
    <row r="18" spans="1:17" ht="15">
      <c r="A18" t="s">
        <v>365</v>
      </c>
      <c r="B18" t="s">
        <v>386</v>
      </c>
      <c r="C18" s="28" t="s">
        <v>41</v>
      </c>
      <c r="D18" s="29" t="s">
        <v>229</v>
      </c>
      <c r="E18" s="30" t="s">
        <v>201</v>
      </c>
      <c r="F18" s="30" t="s">
        <v>147</v>
      </c>
      <c r="G18" s="31" t="s">
        <v>110</v>
      </c>
      <c r="H18" s="139" t="s">
        <v>434</v>
      </c>
      <c r="I18" s="32"/>
      <c r="J18" s="32"/>
      <c r="M18" s="42"/>
      <c r="N18" s="42"/>
      <c r="O18" s="42"/>
      <c r="P18" s="36" t="s">
        <v>520</v>
      </c>
      <c r="Q18" s="165" t="s">
        <v>514</v>
      </c>
    </row>
    <row r="19" spans="1:17" ht="15">
      <c r="A19" t="s">
        <v>366</v>
      </c>
      <c r="B19" t="s">
        <v>387</v>
      </c>
      <c r="C19" s="28" t="s">
        <v>42</v>
      </c>
      <c r="D19" s="29" t="s">
        <v>228</v>
      </c>
      <c r="E19" s="30" t="s">
        <v>203</v>
      </c>
      <c r="F19" s="30" t="s">
        <v>149</v>
      </c>
      <c r="G19" s="31" t="s">
        <v>111</v>
      </c>
      <c r="H19" s="139" t="s">
        <v>435</v>
      </c>
      <c r="I19" s="32"/>
      <c r="J19" s="32"/>
      <c r="M19" s="42"/>
      <c r="N19" s="42"/>
      <c r="O19" s="42"/>
      <c r="P19" s="164" t="s">
        <v>176</v>
      </c>
      <c r="Q19" s="165" t="s">
        <v>515</v>
      </c>
    </row>
    <row r="20" spans="1:17" ht="15">
      <c r="A20" t="s">
        <v>367</v>
      </c>
      <c r="B20" t="s">
        <v>388</v>
      </c>
      <c r="C20" s="28" t="s">
        <v>43</v>
      </c>
      <c r="D20" s="29" t="s">
        <v>227</v>
      </c>
      <c r="E20" s="30" t="s">
        <v>204</v>
      </c>
      <c r="F20" s="30" t="s">
        <v>135</v>
      </c>
      <c r="G20" s="31" t="s">
        <v>112</v>
      </c>
      <c r="H20" s="139" t="s">
        <v>436</v>
      </c>
      <c r="I20" s="32"/>
      <c r="J20" s="32"/>
      <c r="M20" s="42"/>
      <c r="N20" s="42"/>
      <c r="O20" s="42"/>
      <c r="P20" s="164" t="s">
        <v>516</v>
      </c>
      <c r="Q20" s="165" t="s">
        <v>517</v>
      </c>
    </row>
    <row r="21" spans="1:17" ht="15">
      <c r="A21" t="s">
        <v>368</v>
      </c>
      <c r="B21" t="s">
        <v>389</v>
      </c>
      <c r="C21" s="28" t="s">
        <v>44</v>
      </c>
      <c r="D21" s="29" t="s">
        <v>226</v>
      </c>
      <c r="E21" s="30" t="s">
        <v>205</v>
      </c>
      <c r="F21" s="30" t="s">
        <v>150</v>
      </c>
      <c r="G21" s="31" t="s">
        <v>113</v>
      </c>
      <c r="H21" s="139" t="s">
        <v>437</v>
      </c>
      <c r="I21" s="32"/>
      <c r="J21" s="32"/>
      <c r="M21" s="44"/>
      <c r="N21" s="44"/>
      <c r="O21" s="44"/>
      <c r="Q21" s="165"/>
    </row>
    <row r="22" spans="1:15" ht="15">
      <c r="A22" t="s">
        <v>369</v>
      </c>
      <c r="B22" t="s">
        <v>390</v>
      </c>
      <c r="C22" s="28" t="s">
        <v>45</v>
      </c>
      <c r="D22" s="29" t="s">
        <v>225</v>
      </c>
      <c r="E22" s="30" t="s">
        <v>207</v>
      </c>
      <c r="F22" s="30" t="s">
        <v>206</v>
      </c>
      <c r="G22" s="31" t="s">
        <v>114</v>
      </c>
      <c r="H22" s="139" t="s">
        <v>438</v>
      </c>
      <c r="I22" s="32"/>
      <c r="J22" s="32"/>
      <c r="M22" s="44"/>
      <c r="N22" s="44"/>
      <c r="O22" s="44"/>
    </row>
    <row r="23" spans="3:15" ht="15">
      <c r="C23" s="28" t="s">
        <v>46</v>
      </c>
      <c r="D23" s="29" t="s">
        <v>224</v>
      </c>
      <c r="E23" s="30" t="s">
        <v>208</v>
      </c>
      <c r="F23" s="30" t="s">
        <v>151</v>
      </c>
      <c r="G23" s="31" t="s">
        <v>115</v>
      </c>
      <c r="H23" s="139" t="s">
        <v>439</v>
      </c>
      <c r="I23" s="32"/>
      <c r="J23" s="32"/>
      <c r="M23" s="44"/>
      <c r="N23" s="44"/>
      <c r="O23" s="44"/>
    </row>
    <row r="24" spans="3:15" ht="15">
      <c r="C24" s="28" t="s">
        <v>47</v>
      </c>
      <c r="D24" s="29" t="s">
        <v>223</v>
      </c>
      <c r="E24" s="30" t="s">
        <v>209</v>
      </c>
      <c r="F24" s="30" t="s">
        <v>134</v>
      </c>
      <c r="G24" s="31" t="s">
        <v>76</v>
      </c>
      <c r="H24" s="139" t="s">
        <v>440</v>
      </c>
      <c r="I24" s="32"/>
      <c r="J24" s="32"/>
      <c r="M24" s="44"/>
      <c r="N24" s="44"/>
      <c r="O24" s="44"/>
    </row>
    <row r="25" spans="3:15" ht="15">
      <c r="C25" s="28" t="s">
        <v>48</v>
      </c>
      <c r="D25" s="29" t="s">
        <v>222</v>
      </c>
      <c r="E25" s="30" t="s">
        <v>210</v>
      </c>
      <c r="F25" s="30" t="s">
        <v>153</v>
      </c>
      <c r="G25" s="31" t="s">
        <v>116</v>
      </c>
      <c r="H25" s="139" t="s">
        <v>441</v>
      </c>
      <c r="I25" s="32"/>
      <c r="J25" s="32"/>
      <c r="M25" s="44"/>
      <c r="N25" s="44"/>
      <c r="O25" s="44"/>
    </row>
    <row r="26" spans="3:15" ht="15">
      <c r="C26" s="28" t="s">
        <v>49</v>
      </c>
      <c r="D26" s="29" t="s">
        <v>221</v>
      </c>
      <c r="E26" s="30"/>
      <c r="F26" s="30"/>
      <c r="G26" s="31" t="s">
        <v>117</v>
      </c>
      <c r="H26" s="139" t="s">
        <v>442</v>
      </c>
      <c r="I26" s="32"/>
      <c r="J26" s="32"/>
      <c r="M26" s="44"/>
      <c r="N26" s="44"/>
      <c r="O26" s="44"/>
    </row>
    <row r="27" spans="3:15" ht="15">
      <c r="C27" s="28" t="s">
        <v>50</v>
      </c>
      <c r="D27" s="29" t="s">
        <v>220</v>
      </c>
      <c r="E27" s="30"/>
      <c r="F27" s="30"/>
      <c r="G27" s="31" t="s">
        <v>118</v>
      </c>
      <c r="H27" s="139" t="s">
        <v>443</v>
      </c>
      <c r="I27" s="32"/>
      <c r="J27" s="32"/>
      <c r="M27" s="44"/>
      <c r="N27" s="44"/>
      <c r="O27" s="44"/>
    </row>
    <row r="28" spans="3:15" ht="15">
      <c r="C28" s="28" t="s">
        <v>51</v>
      </c>
      <c r="D28" s="29" t="s">
        <v>218</v>
      </c>
      <c r="E28" s="30"/>
      <c r="F28" s="30"/>
      <c r="G28" s="31" t="s">
        <v>119</v>
      </c>
      <c r="H28" s="139" t="s">
        <v>444</v>
      </c>
      <c r="I28" s="32"/>
      <c r="J28" s="32"/>
      <c r="M28" s="44"/>
      <c r="N28" s="44"/>
      <c r="O28" s="44"/>
    </row>
    <row r="29" spans="3:15" ht="15">
      <c r="C29" s="140" t="s">
        <v>294</v>
      </c>
      <c r="D29" s="29" t="s">
        <v>293</v>
      </c>
      <c r="E29" s="30"/>
      <c r="F29" s="30"/>
      <c r="G29" s="31" t="s">
        <v>120</v>
      </c>
      <c r="H29" s="139" t="s">
        <v>445</v>
      </c>
      <c r="I29" s="32"/>
      <c r="J29" s="32"/>
      <c r="M29" s="44"/>
      <c r="N29" s="44"/>
      <c r="O29" s="44"/>
    </row>
    <row r="30" spans="3:15" ht="15">
      <c r="C30" s="45" t="s">
        <v>297</v>
      </c>
      <c r="D30" s="29" t="s">
        <v>298</v>
      </c>
      <c r="E30" s="30"/>
      <c r="F30" s="30"/>
      <c r="G30" s="31" t="s">
        <v>121</v>
      </c>
      <c r="H30" s="139" t="s">
        <v>446</v>
      </c>
      <c r="I30" s="32"/>
      <c r="J30" s="32"/>
      <c r="M30" s="44"/>
      <c r="N30" s="44"/>
      <c r="O30" s="44"/>
    </row>
    <row r="31" spans="3:15" ht="15">
      <c r="C31" s="28" t="s">
        <v>465</v>
      </c>
      <c r="D31" s="29" t="s">
        <v>480</v>
      </c>
      <c r="E31" s="30"/>
      <c r="F31" s="30"/>
      <c r="G31" s="31" t="s">
        <v>122</v>
      </c>
      <c r="H31" s="139" t="s">
        <v>447</v>
      </c>
      <c r="I31" s="32"/>
      <c r="J31" s="32"/>
      <c r="M31" s="44"/>
      <c r="N31" s="44"/>
      <c r="O31" s="44"/>
    </row>
    <row r="32" spans="3:15" ht="15">
      <c r="C32" s="168"/>
      <c r="D32" s="168"/>
      <c r="E32" s="30"/>
      <c r="F32" s="30"/>
      <c r="G32" s="31" t="s">
        <v>123</v>
      </c>
      <c r="H32" s="139" t="s">
        <v>448</v>
      </c>
      <c r="I32" s="32"/>
      <c r="J32" s="32"/>
      <c r="M32" s="44"/>
      <c r="N32" s="44"/>
      <c r="O32" s="44"/>
    </row>
    <row r="33" spans="3:15" ht="15">
      <c r="C33" s="28"/>
      <c r="D33" s="28"/>
      <c r="E33" s="30"/>
      <c r="F33" s="30"/>
      <c r="G33" s="31" t="s">
        <v>124</v>
      </c>
      <c r="H33" s="139" t="s">
        <v>449</v>
      </c>
      <c r="I33" s="32"/>
      <c r="J33" s="32"/>
      <c r="M33" s="44"/>
      <c r="N33" s="44"/>
      <c r="O33" s="44"/>
    </row>
    <row r="34" spans="3:15" ht="15">
      <c r="C34" s="28"/>
      <c r="D34" s="28"/>
      <c r="E34" s="30"/>
      <c r="F34" s="30"/>
      <c r="G34" s="31" t="s">
        <v>125</v>
      </c>
      <c r="H34" s="139" t="s">
        <v>450</v>
      </c>
      <c r="I34" s="32"/>
      <c r="J34" s="32"/>
      <c r="M34" s="44"/>
      <c r="N34" s="44"/>
      <c r="O34" s="44"/>
    </row>
    <row r="35" spans="3:15" ht="15">
      <c r="C35" s="28"/>
      <c r="D35" s="28"/>
      <c r="E35" s="30"/>
      <c r="F35" s="30"/>
      <c r="G35" s="31" t="s">
        <v>126</v>
      </c>
      <c r="H35" s="139" t="s">
        <v>451</v>
      </c>
      <c r="I35" s="32"/>
      <c r="J35" s="32"/>
      <c r="M35" s="44"/>
      <c r="N35" s="44"/>
      <c r="O35" s="44"/>
    </row>
    <row r="36" spans="3:15" ht="15">
      <c r="C36" s="28"/>
      <c r="D36" s="28"/>
      <c r="E36" s="30"/>
      <c r="F36" s="30"/>
      <c r="G36" s="31" t="s">
        <v>127</v>
      </c>
      <c r="H36" s="139" t="s">
        <v>452</v>
      </c>
      <c r="I36" s="32"/>
      <c r="J36" s="32"/>
      <c r="M36" s="44"/>
      <c r="N36" s="44"/>
      <c r="O36" s="44"/>
    </row>
    <row r="37" spans="7:8" ht="15">
      <c r="G37" s="31" t="s">
        <v>128</v>
      </c>
      <c r="H37" s="139" t="s">
        <v>453</v>
      </c>
    </row>
  </sheetData>
  <sheetProtection sheet="1" objects="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6.xml><?xml version="1.0" encoding="utf-8"?>
<worksheet xmlns="http://schemas.openxmlformats.org/spreadsheetml/2006/main" xmlns:r="http://schemas.openxmlformats.org/officeDocument/2006/relationships">
  <sheetPr codeName="Sheet2"/>
  <dimension ref="A1:B20"/>
  <sheetViews>
    <sheetView zoomScalePageLayoutView="0" workbookViewId="0" topLeftCell="A1">
      <selection activeCell="C2" sqref="C2"/>
    </sheetView>
  </sheetViews>
  <sheetFormatPr defaultColWidth="9.140625" defaultRowHeight="15"/>
  <cols>
    <col min="1" max="1" width="12.57421875" style="0" customWidth="1"/>
    <col min="2" max="2" width="65.8515625" style="0" customWidth="1"/>
    <col min="3" max="3" width="9.8515625" style="0" customWidth="1"/>
  </cols>
  <sheetData>
    <row r="1" spans="1:2" s="160" customFormat="1" ht="15">
      <c r="A1" s="160" t="s">
        <v>472</v>
      </c>
      <c r="B1" s="160" t="s">
        <v>473</v>
      </c>
    </row>
    <row r="2" spans="1:2" ht="15">
      <c r="A2" s="1" t="s">
        <v>476</v>
      </c>
      <c r="B2" s="116" t="s">
        <v>526</v>
      </c>
    </row>
    <row r="3" spans="1:2" ht="15">
      <c r="A3" s="1" t="s">
        <v>477</v>
      </c>
      <c r="B3" t="str">
        <f>CONCATENATE("jrc-",LOWER(Form!D2),"-",LOWER(Form!D3))</f>
        <v>jrc-netbravo-netbravo-od-eu-cellular</v>
      </c>
    </row>
    <row r="4" spans="1:2" ht="15">
      <c r="A4" s="1" t="s">
        <v>474</v>
      </c>
      <c r="B4" t="s">
        <v>475</v>
      </c>
    </row>
    <row r="5" spans="1:2" ht="15">
      <c r="A5" s="1" t="s">
        <v>489</v>
      </c>
      <c r="B5" s="116" t="s">
        <v>495</v>
      </c>
    </row>
    <row r="6" spans="1:2" ht="15">
      <c r="A6" s="1" t="s">
        <v>54</v>
      </c>
      <c r="B6" t="s">
        <v>496</v>
      </c>
    </row>
    <row r="7" spans="1:2" ht="15">
      <c r="A7" s="1" t="s">
        <v>525</v>
      </c>
      <c r="B7" t="s">
        <v>533</v>
      </c>
    </row>
    <row r="8" spans="1:2" ht="15">
      <c r="A8" s="1" t="s">
        <v>492</v>
      </c>
      <c r="B8" t="s">
        <v>497</v>
      </c>
    </row>
    <row r="9" spans="1:2" ht="15">
      <c r="A9" s="1" t="s">
        <v>494</v>
      </c>
      <c r="B9" s="116" t="s">
        <v>530</v>
      </c>
    </row>
    <row r="10" spans="1:2" ht="15">
      <c r="A10" s="1" t="s">
        <v>521</v>
      </c>
      <c r="B10" t="s">
        <v>498</v>
      </c>
    </row>
    <row r="12" ht="15">
      <c r="A12" s="1" t="s">
        <v>485</v>
      </c>
    </row>
    <row r="13" spans="1:2" ht="15">
      <c r="A13" s="166" t="s">
        <v>476</v>
      </c>
      <c r="B13" t="s">
        <v>486</v>
      </c>
    </row>
    <row r="14" spans="1:2" ht="15">
      <c r="A14" s="166" t="s">
        <v>487</v>
      </c>
      <c r="B14" t="s">
        <v>528</v>
      </c>
    </row>
    <row r="15" spans="1:2" ht="15">
      <c r="A15" s="166" t="s">
        <v>474</v>
      </c>
      <c r="B15" t="s">
        <v>488</v>
      </c>
    </row>
    <row r="16" spans="1:2" ht="15">
      <c r="A16" s="166" t="s">
        <v>489</v>
      </c>
      <c r="B16" t="s">
        <v>490</v>
      </c>
    </row>
    <row r="17" spans="1:2" ht="15">
      <c r="A17" s="166" t="s">
        <v>54</v>
      </c>
      <c r="B17" t="s">
        <v>491</v>
      </c>
    </row>
    <row r="18" spans="1:2" ht="15">
      <c r="A18" s="166" t="s">
        <v>492</v>
      </c>
      <c r="B18" t="s">
        <v>493</v>
      </c>
    </row>
    <row r="19" spans="1:2" ht="15">
      <c r="A19" s="166" t="s">
        <v>494</v>
      </c>
      <c r="B19" t="s">
        <v>527</v>
      </c>
    </row>
    <row r="20" spans="1:2" ht="15">
      <c r="A20" s="166" t="s">
        <v>521</v>
      </c>
      <c r="B20" t="s">
        <v>522</v>
      </c>
    </row>
  </sheetData>
  <sheetProtection sheet="1" objects="1" scenarios="1" selectLockedCells="1" selectUnlockedCells="1"/>
  <hyperlinks>
    <hyperlink ref="B2" r:id="rId1" display="http://data.europa.eu/89h/"/>
    <hyperlink ref="B5" r:id="rId2" display="http://od-metadata.jrc.it/xslt/jrc-md-core-dataset-rdf2html.xsl"/>
    <hyperlink ref="B9" r:id="rId3" display="jrc-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 Dataset</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2017-07-28T10:28:17Z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